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03_2013 - Darová rekonstr..." sheetId="2" r:id="rId2"/>
  </sheets>
  <definedNames>
    <definedName name="_xlnm.Print_Titles" localSheetId="1">'03_2013 - Darová rekonstr...'!$118:$118</definedName>
    <definedName name="_xlnm.Print_Titles" localSheetId="0">'Rekapitulace stavby'!$85:$85</definedName>
    <definedName name="_xlnm.Print_Area" localSheetId="1">'03_2013 - Darová rekonstr...'!$C$4:$Q$70,'03_2013 - Darová rekonstr...'!$C$76:$Q$103,'03_2013 - Darová rekonstr...'!$C$109:$Q$153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<sst xmlns="http://schemas.openxmlformats.org/spreadsheetml/2006/main" count="541" uniqueCount="188">
  <si>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</si>
  <si>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</si>
  <si>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</si>
  <si>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</si>
  <si>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</si>
  <si>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</si>
  <si>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</si>
  <si>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</si>
  <si>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</si>
  <si>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</si>
  <si>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</si>
  <si>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</si>
  <si>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</si>
  <si>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</si>
  <si>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03/2013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</si>
  <si>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</si>
  <si>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</si>
  <si>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Darová rekonstrukce sklepa - ztracené bednění</t>
  </si>
  <si>
    <t>0,1</t>
  </si>
  <si>
    <t>JKSO:</t>
  </si>
  <si>
    <t>CC-CZ:</t>
  </si>
  <si>
    <t>1</t>
  </si>
  <si>
    <t>Místo:</t>
  </si>
  <si>
    <t xml:space="preserve"> </t>
  </si>
  <si>
    <t>Datum:</t>
  </si>
  <si>
    <t>11.11.2013</t>
  </si>
  <si>
    <t>10</t>
  </si>
  <si>
    <t>100</t>
  </si>
  <si>
    <t>Objednavatel: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</si>
  <si>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</si>
  <si>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</si>
  <si>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</si>
  <si>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</si>
  <si>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</si>
  <si>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</si>
  <si>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</si>
  <si>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</si>
  <si>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</si>
  <si>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</si>
  <si>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</si>
  <si>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</si>
  <si>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</si>
  <si>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</si>
  <si>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</si>
  <si>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</si>
  <si>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</si>
  <si>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</si>
  <si>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</si>
  <si>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</si>
  <si>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</si>
  <si>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</si>
  <si>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</si>
  <si>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</si>
  <si>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</si>
  <si>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</si>
  <si>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</si>
  <si>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</si>
  <si>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</si>
  <si>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</si>
  <si>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</si>
  <si>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</si>
  <si>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</si>
  <si>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</si>
  <si>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</si>
  <si>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</si>
  <si>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</si>
  <si>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</si>
  <si>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</si>
  <si>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</si>
  <si>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</si>
  <si>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</si>
  <si>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</si>
  <si>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</si>
  <si>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</si>
  <si>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</si>
  <si>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</si>
  <si>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</si>
  <si>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{3BF8BD3D-02AC-47C1-B5B0-608FD2D28D50}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</si>
  <si>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</si>
  <si>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</si>
  <si>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</si>
  <si>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</si>
  <si>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</si>
  <si>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</si>
  <si>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</si>
  <si>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</si>
  <si>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</si>
  <si>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</si>
  <si>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</si>
  <si>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</si>
  <si>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</si>
  <si>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</si>
  <si>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</si>
  <si>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</si>
  <si>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</si>
  <si>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</si>
  <si>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</si>
  <si>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</si>
  <si>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</si>
  <si>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</si>
  <si>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</si>
  <si>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9 - Ostatní konstrukce a práce-bourání</t>
  </si>
  <si>
    <t xml:space="preserve">      99 - Přesuny hmot a sutí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</si>
  <si>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</si>
  <si>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</si>
  <si>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</si>
  <si>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</si>
  <si>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</si>
  <si>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</si>
  <si>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</si>
  <si>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</si>
  <si>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</si>
  <si>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</si>
  <si>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</si>
  <si>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</si>
  <si>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</si>
  <si>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</si>
  <si>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</si>
  <si>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</si>
  <si>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</si>
  <si>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</si>
  <si>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</si>
  <si>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</si>
  <si>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</si>
  <si>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</si>
  <si>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</si>
  <si>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</si>
  <si>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</si>
  <si>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</si>
  <si>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</si>
  <si>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139711101</t>
  </si>
  <si>
    <t>Vykopávky v uzavřených prostorách v hornině tř. 1 až 4</t>
  </si>
  <si>
    <t>m3</t>
  </si>
  <si>
    <t>4</t>
  </si>
  <si>
    <t>ruční výkop pro základový pás</t>
  </si>
  <si>
    <t>P</t>
  </si>
  <si>
    <t>4,2*0,3*0,5</t>
  </si>
  <si>
    <t>VV</t>
  </si>
  <si>
    <t>274313611</t>
  </si>
  <si>
    <t>Základové pásy z betonu tř. C 16/20</t>
  </si>
  <si>
    <t>provedení základového pasu pro novou zeď ze ztraceného bednění</t>
  </si>
  <si>
    <t>4,2*0,3*0,6</t>
  </si>
  <si>
    <t>3</t>
  </si>
  <si>
    <t>279113134</t>
  </si>
  <si>
    <t>Základová zeď tl do 300 mm z tvárnic ztraceného bednění včetně výplně z betonu tř. C 16/20</t>
  </si>
  <si>
    <t>m2</t>
  </si>
  <si>
    <t>přizdívka stávající zdi ze ztraceného bednění</t>
  </si>
  <si>
    <t>4,2*1,8</t>
  </si>
  <si>
    <t>279361321R</t>
  </si>
  <si>
    <t xml:space="preserve">Výztuž základových zdí ze ztraceného bednění betonářskou ocelí </t>
  </si>
  <si>
    <t>t</t>
  </si>
  <si>
    <t>výztuž zdi ze ztraceného bednění včetně provázání se základem</t>
  </si>
  <si>
    <t>5</t>
  </si>
  <si>
    <t>962032230</t>
  </si>
  <si>
    <t>Bourání zdiva z cihel pálených nebo vápenopískových na MV nebo MVC do 1 m3</t>
  </si>
  <si>
    <t>zbourání cíhelné konstrukce v pravém rohu sklepa</t>
  </si>
  <si>
    <t>2*0,8*1</t>
  </si>
  <si>
    <t>6</t>
  </si>
  <si>
    <t>965042121</t>
  </si>
  <si>
    <t>Bourání podkladů pod dlažby nebo mazanin betonových nebo z litého asfaltu tl do 100 mm pl do 1 m2</t>
  </si>
  <si>
    <t>vybourání betonové podlahy pro provedení základového pasu</t>
  </si>
  <si>
    <t>3,5*0,3*0,1</t>
  </si>
  <si>
    <t>7</t>
  </si>
  <si>
    <t>997013211</t>
  </si>
  <si>
    <t>Vnitrostaveništní doprava suti a vybouraných hmot pro budovy v do 6 m ručně</t>
  </si>
  <si>
    <t>8</t>
  </si>
  <si>
    <t>997013219</t>
  </si>
  <si>
    <t>Příplatek k vnitrostaveništní dopravě suti a vybouraných hmot za zvětšenou dopravu suti ZKD 10 m</t>
  </si>
  <si>
    <t>9</t>
  </si>
  <si>
    <t>997013501</t>
  </si>
  <si>
    <t>Odvoz suti na skládku a vybouraných hmot nebo meziskládku do 1 km se složením</t>
  </si>
  <si>
    <t>997013509</t>
  </si>
  <si>
    <t>Příplatek k odvozu suti a vybouraných hmot na skládku ZKD 1 km přes 1 km</t>
  </si>
  <si>
    <t>11</t>
  </si>
  <si>
    <t>997013801</t>
  </si>
  <si>
    <t>Poplatek za uložení stavebního betonového odpadu na skládce (skládkovné)</t>
  </si>
  <si>
    <t>12</t>
  </si>
  <si>
    <t>998018001</t>
  </si>
  <si>
    <t>Přesun hmot ruční pro budovy v do 6 m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</si>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</sst>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7"/>
      <color indexed="55"/>
      <name val="Trebuchet MS"/>
      <family val="0"/>
    </font>
    <font>
      <sz val="8"/>
      <color indexed="63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2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9" fillId="0" borderId="14" xfId="0" applyFont="1" applyBorder="1" applyAlignment="1" applyProtection="1">
      <alignment horizontal="left" vertical="center"/>
      <protection/>
    </xf>
    <xf numFmtId="164" fontId="22" fillId="0" borderId="24" xfId="0" applyNumberFormat="1" applyFont="1" applyBorder="1" applyAlignment="1" applyProtection="1">
      <alignment horizontal="right" vertical="center"/>
      <protection/>
    </xf>
    <xf numFmtId="164" fontId="22" fillId="0" borderId="25" xfId="0" applyNumberFormat="1" applyFont="1" applyBorder="1" applyAlignment="1" applyProtection="1">
      <alignment horizontal="right" vertical="center"/>
      <protection/>
    </xf>
    <xf numFmtId="167" fontId="22" fillId="0" borderId="25" xfId="0" applyNumberFormat="1" applyFont="1" applyBorder="1" applyAlignment="1" applyProtection="1">
      <alignment horizontal="right" vertical="center"/>
      <protection/>
    </xf>
    <xf numFmtId="164" fontId="22" fillId="0" borderId="26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4" xfId="0" applyFont="1" applyBorder="1" applyAlignment="1" applyProtection="1">
      <alignment horizontal="left" vertical="center"/>
      <protection/>
    </xf>
    <xf numFmtId="0" fontId="30" fillId="0" borderId="22" xfId="0" applyFont="1" applyBorder="1" applyAlignment="1" applyProtection="1">
      <alignment horizontal="left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center" vertical="center"/>
    </xf>
    <xf numFmtId="0" fontId="69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3" fillId="34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center" vertical="center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0" fontId="0" fillId="0" borderId="33" xfId="0" applyBorder="1" applyAlignment="1" applyProtection="1">
      <alignment horizontal="left" vertical="center"/>
      <protection/>
    </xf>
    <xf numFmtId="164" fontId="0" fillId="0" borderId="33" xfId="0" applyNumberFormat="1" applyFont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/>
      <protection/>
    </xf>
    <xf numFmtId="164" fontId="25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top" wrapText="1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0" fontId="7" fillId="34" borderId="0" xfId="0" applyFont="1" applyFill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CB3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93F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BCB3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D93F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zoomScalePageLayoutView="0" workbookViewId="0" topLeftCell="A1">
      <pane ySplit="1" topLeftCell="A81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55" t="s">
        <v>0</v>
      </c>
      <c r="B1" s="156"/>
      <c r="C1" s="156"/>
      <c r="D1" s="157" t="s">
        <v>1</v>
      </c>
      <c r="E1" s="156"/>
      <c r="F1" s="156"/>
      <c r="G1" s="156"/>
      <c r="H1" s="156"/>
      <c r="I1" s="156"/>
      <c r="J1" s="156"/>
      <c r="K1" s="158" t="s">
        <v>181</v>
      </c>
      <c r="L1" s="158"/>
      <c r="M1" s="158"/>
      <c r="N1" s="158"/>
      <c r="O1" s="158"/>
      <c r="P1" s="158"/>
      <c r="Q1" s="158"/>
      <c r="R1" s="158"/>
      <c r="S1" s="158"/>
      <c r="T1" s="156"/>
      <c r="U1" s="156"/>
      <c r="V1" s="156"/>
      <c r="W1" s="158" t="s">
        <v>182</v>
      </c>
      <c r="X1" s="158"/>
      <c r="Y1" s="158"/>
      <c r="Z1" s="158"/>
      <c r="AA1" s="158"/>
      <c r="AB1" s="158"/>
      <c r="AC1" s="158"/>
      <c r="AD1" s="158"/>
      <c r="AE1" s="158"/>
      <c r="AF1" s="158"/>
      <c r="AG1" s="156"/>
      <c r="AH1" s="156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92" t="s">
        <v>4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R2" s="162" t="s">
        <v>5</v>
      </c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80" t="s">
        <v>9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C5" s="11"/>
      <c r="D5" s="15" t="s">
        <v>13</v>
      </c>
      <c r="E5" s="11"/>
      <c r="F5" s="11"/>
      <c r="G5" s="11"/>
      <c r="H5" s="11"/>
      <c r="I5" s="11"/>
      <c r="J5" s="11"/>
      <c r="K5" s="183" t="s">
        <v>14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1"/>
      <c r="AQ5" s="12"/>
      <c r="BE5" s="194" t="s">
        <v>15</v>
      </c>
      <c r="BS5" s="6" t="s">
        <v>6</v>
      </c>
    </row>
    <row r="6" spans="2:71" s="2" customFormat="1" ht="37.5" customHeight="1">
      <c r="B6" s="10"/>
      <c r="C6" s="11"/>
      <c r="D6" s="17" t="s">
        <v>16</v>
      </c>
      <c r="E6" s="11"/>
      <c r="F6" s="11"/>
      <c r="G6" s="11"/>
      <c r="H6" s="11"/>
      <c r="I6" s="11"/>
      <c r="J6" s="11"/>
      <c r="K6" s="196" t="s">
        <v>17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1"/>
      <c r="AQ6" s="12"/>
      <c r="BE6" s="163"/>
      <c r="BS6" s="6" t="s">
        <v>18</v>
      </c>
    </row>
    <row r="7" spans="2:71" s="2" customFormat="1" ht="15" customHeight="1">
      <c r="B7" s="10"/>
      <c r="C7" s="11"/>
      <c r="D7" s="18" t="s">
        <v>19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20</v>
      </c>
      <c r="AL7" s="11"/>
      <c r="AM7" s="11"/>
      <c r="AN7" s="16"/>
      <c r="AO7" s="11"/>
      <c r="AP7" s="11"/>
      <c r="AQ7" s="12"/>
      <c r="BE7" s="163"/>
      <c r="BS7" s="6" t="s">
        <v>21</v>
      </c>
    </row>
    <row r="8" spans="2:71" s="2" customFormat="1" ht="15" customHeight="1">
      <c r="B8" s="10"/>
      <c r="C8" s="11"/>
      <c r="D8" s="18" t="s">
        <v>22</v>
      </c>
      <c r="E8" s="11"/>
      <c r="F8" s="11"/>
      <c r="G8" s="11"/>
      <c r="H8" s="11"/>
      <c r="I8" s="11"/>
      <c r="J8" s="11"/>
      <c r="K8" s="16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24</v>
      </c>
      <c r="AL8" s="11"/>
      <c r="AM8" s="11"/>
      <c r="AN8" s="19" t="s">
        <v>25</v>
      </c>
      <c r="AO8" s="11"/>
      <c r="AP8" s="11"/>
      <c r="AQ8" s="12"/>
      <c r="BE8" s="163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63"/>
      <c r="BS9" s="6" t="s">
        <v>27</v>
      </c>
    </row>
    <row r="10" spans="2:71" s="2" customFormat="1" ht="15" customHeight="1">
      <c r="B10" s="10"/>
      <c r="C10" s="11"/>
      <c r="D10" s="18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29</v>
      </c>
      <c r="AL10" s="11"/>
      <c r="AM10" s="11"/>
      <c r="AN10" s="16"/>
      <c r="AO10" s="11"/>
      <c r="AP10" s="11"/>
      <c r="AQ10" s="12"/>
      <c r="BE10" s="163"/>
      <c r="BS10" s="6" t="s">
        <v>18</v>
      </c>
    </row>
    <row r="11" spans="2:71" s="2" customFormat="1" ht="19.5" customHeight="1">
      <c r="B11" s="10"/>
      <c r="C11" s="11"/>
      <c r="D11" s="11"/>
      <c r="E11" s="16" t="s">
        <v>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30</v>
      </c>
      <c r="AL11" s="11"/>
      <c r="AM11" s="11"/>
      <c r="AN11" s="16"/>
      <c r="AO11" s="11"/>
      <c r="AP11" s="11"/>
      <c r="AQ11" s="12"/>
      <c r="BE11" s="163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63"/>
      <c r="BS12" s="6" t="s">
        <v>18</v>
      </c>
    </row>
    <row r="13" spans="2:71" s="2" customFormat="1" ht="15" customHeight="1">
      <c r="B13" s="10"/>
      <c r="C13" s="11"/>
      <c r="D13" s="18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29</v>
      </c>
      <c r="AL13" s="11"/>
      <c r="AM13" s="11"/>
      <c r="AN13" s="20" t="s">
        <v>32</v>
      </c>
      <c r="AO13" s="11"/>
      <c r="AP13" s="11"/>
      <c r="AQ13" s="12"/>
      <c r="BE13" s="163"/>
      <c r="BS13" s="6" t="s">
        <v>18</v>
      </c>
    </row>
    <row r="14" spans="2:71" s="2" customFormat="1" ht="15.75" customHeight="1">
      <c r="B14" s="10"/>
      <c r="C14" s="11"/>
      <c r="D14" s="11"/>
      <c r="E14" s="197" t="s">
        <v>32</v>
      </c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8" t="s">
        <v>30</v>
      </c>
      <c r="AL14" s="11"/>
      <c r="AM14" s="11"/>
      <c r="AN14" s="20" t="s">
        <v>32</v>
      </c>
      <c r="AO14" s="11"/>
      <c r="AP14" s="11"/>
      <c r="AQ14" s="12"/>
      <c r="BE14" s="163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63"/>
      <c r="BS15" s="6" t="s">
        <v>3</v>
      </c>
    </row>
    <row r="16" spans="2:71" s="2" customFormat="1" ht="15" customHeight="1">
      <c r="B16" s="10"/>
      <c r="C16" s="11"/>
      <c r="D16" s="18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29</v>
      </c>
      <c r="AL16" s="11"/>
      <c r="AM16" s="11"/>
      <c r="AN16" s="16"/>
      <c r="AO16" s="11"/>
      <c r="AP16" s="11"/>
      <c r="AQ16" s="12"/>
      <c r="BE16" s="163"/>
      <c r="BS16" s="6" t="s">
        <v>3</v>
      </c>
    </row>
    <row r="17" spans="2:71" s="2" customFormat="1" ht="19.5" customHeight="1">
      <c r="B17" s="10"/>
      <c r="C17" s="11"/>
      <c r="D17" s="11"/>
      <c r="E17" s="16" t="s">
        <v>23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30</v>
      </c>
      <c r="AL17" s="11"/>
      <c r="AM17" s="11"/>
      <c r="AN17" s="16"/>
      <c r="AO17" s="11"/>
      <c r="AP17" s="11"/>
      <c r="AQ17" s="12"/>
      <c r="BE17" s="163"/>
      <c r="BS17" s="6" t="s">
        <v>34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63"/>
      <c r="BS18" s="6" t="s">
        <v>6</v>
      </c>
    </row>
    <row r="19" spans="2:71" s="2" customFormat="1" ht="15" customHeight="1">
      <c r="B19" s="10"/>
      <c r="C19" s="11"/>
      <c r="D19" s="18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29</v>
      </c>
      <c r="AL19" s="11"/>
      <c r="AM19" s="11"/>
      <c r="AN19" s="16"/>
      <c r="AO19" s="11"/>
      <c r="AP19" s="11"/>
      <c r="AQ19" s="12"/>
      <c r="BE19" s="163"/>
      <c r="BS19" s="6" t="s">
        <v>18</v>
      </c>
    </row>
    <row r="20" spans="2:57" s="2" customFormat="1" ht="19.5" customHeight="1">
      <c r="B20" s="10"/>
      <c r="C20" s="11"/>
      <c r="D20" s="11"/>
      <c r="E20" s="16" t="s">
        <v>23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30</v>
      </c>
      <c r="AL20" s="11"/>
      <c r="AM20" s="11"/>
      <c r="AN20" s="16"/>
      <c r="AO20" s="11"/>
      <c r="AP20" s="11"/>
      <c r="AQ20" s="12"/>
      <c r="BE20" s="163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63"/>
    </row>
    <row r="22" spans="2:57" s="2" customFormat="1" ht="7.5" customHeight="1">
      <c r="B22" s="10"/>
      <c r="C22" s="1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1"/>
      <c r="AQ22" s="12"/>
      <c r="BE22" s="163"/>
    </row>
    <row r="23" spans="2:57" s="2" customFormat="1" ht="15" customHeight="1">
      <c r="B23" s="10"/>
      <c r="C23" s="11"/>
      <c r="D23" s="22" t="s">
        <v>36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98">
        <f>ROUNDUP($AG$87,2)</f>
        <v>0</v>
      </c>
      <c r="AL23" s="193"/>
      <c r="AM23" s="193"/>
      <c r="AN23" s="193"/>
      <c r="AO23" s="193"/>
      <c r="AP23" s="11"/>
      <c r="AQ23" s="12"/>
      <c r="BE23" s="163"/>
    </row>
    <row r="24" spans="2:57" s="2" customFormat="1" ht="15" customHeight="1">
      <c r="B24" s="10"/>
      <c r="C24" s="11"/>
      <c r="D24" s="22" t="s">
        <v>37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98">
        <f>ROUNDUP($AG$90,2)</f>
        <v>0</v>
      </c>
      <c r="AL24" s="193"/>
      <c r="AM24" s="193"/>
      <c r="AN24" s="193"/>
      <c r="AO24" s="193"/>
      <c r="AP24" s="11"/>
      <c r="AQ24" s="12"/>
      <c r="BE24" s="163"/>
    </row>
    <row r="25" spans="2:57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5"/>
      <c r="BE25" s="187"/>
    </row>
    <row r="26" spans="2:57" s="6" customFormat="1" ht="27" customHeight="1">
      <c r="B26" s="23"/>
      <c r="C26" s="24"/>
      <c r="D26" s="26" t="s">
        <v>38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99">
        <f>ROUNDUP($AK$23+$AK$24,2)</f>
        <v>0</v>
      </c>
      <c r="AL26" s="200"/>
      <c r="AM26" s="200"/>
      <c r="AN26" s="200"/>
      <c r="AO26" s="200"/>
      <c r="AP26" s="24"/>
      <c r="AQ26" s="25"/>
      <c r="BE26" s="187"/>
    </row>
    <row r="27" spans="2:57" s="6" customFormat="1" ht="7.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5"/>
      <c r="BE27" s="187"/>
    </row>
    <row r="28" spans="2:57" s="6" customFormat="1" ht="15" customHeight="1">
      <c r="B28" s="28"/>
      <c r="C28" s="29"/>
      <c r="D28" s="29" t="s">
        <v>39</v>
      </c>
      <c r="E28" s="29"/>
      <c r="F28" s="29" t="s">
        <v>40</v>
      </c>
      <c r="G28" s="29"/>
      <c r="H28" s="29"/>
      <c r="I28" s="29"/>
      <c r="J28" s="29"/>
      <c r="K28" s="29"/>
      <c r="L28" s="189">
        <v>0.21</v>
      </c>
      <c r="M28" s="190"/>
      <c r="N28" s="190"/>
      <c r="O28" s="190"/>
      <c r="P28" s="29"/>
      <c r="Q28" s="29"/>
      <c r="R28" s="29"/>
      <c r="S28" s="29"/>
      <c r="T28" s="31" t="s">
        <v>41</v>
      </c>
      <c r="U28" s="29"/>
      <c r="V28" s="29"/>
      <c r="W28" s="191">
        <f>ROUNDUP($AZ$87+SUM($CD$91:$CD$95),2)</f>
        <v>0</v>
      </c>
      <c r="X28" s="190"/>
      <c r="Y28" s="190"/>
      <c r="Z28" s="190"/>
      <c r="AA28" s="190"/>
      <c r="AB28" s="190"/>
      <c r="AC28" s="190"/>
      <c r="AD28" s="190"/>
      <c r="AE28" s="190"/>
      <c r="AF28" s="29"/>
      <c r="AG28" s="29"/>
      <c r="AH28" s="29"/>
      <c r="AI28" s="29"/>
      <c r="AJ28" s="29"/>
      <c r="AK28" s="191">
        <f>ROUNDUP($AV$87+SUM($BY$91:$BY$95),1)</f>
        <v>0</v>
      </c>
      <c r="AL28" s="190"/>
      <c r="AM28" s="190"/>
      <c r="AN28" s="190"/>
      <c r="AO28" s="190"/>
      <c r="AP28" s="29"/>
      <c r="AQ28" s="32"/>
      <c r="BE28" s="195"/>
    </row>
    <row r="29" spans="2:57" s="6" customFormat="1" ht="15" customHeight="1">
      <c r="B29" s="28"/>
      <c r="C29" s="29"/>
      <c r="D29" s="29"/>
      <c r="E29" s="29"/>
      <c r="F29" s="29" t="s">
        <v>42</v>
      </c>
      <c r="G29" s="29"/>
      <c r="H29" s="29"/>
      <c r="I29" s="29"/>
      <c r="J29" s="29"/>
      <c r="K29" s="29"/>
      <c r="L29" s="189">
        <v>0.15</v>
      </c>
      <c r="M29" s="190"/>
      <c r="N29" s="190"/>
      <c r="O29" s="190"/>
      <c r="P29" s="29"/>
      <c r="Q29" s="29"/>
      <c r="R29" s="29"/>
      <c r="S29" s="29"/>
      <c r="T29" s="31" t="s">
        <v>41</v>
      </c>
      <c r="U29" s="29"/>
      <c r="V29" s="29"/>
      <c r="W29" s="191">
        <f>ROUNDUP($BA$87+SUM($CE$91:$CE$95),2)</f>
        <v>0</v>
      </c>
      <c r="X29" s="190"/>
      <c r="Y29" s="190"/>
      <c r="Z29" s="190"/>
      <c r="AA29" s="190"/>
      <c r="AB29" s="190"/>
      <c r="AC29" s="190"/>
      <c r="AD29" s="190"/>
      <c r="AE29" s="190"/>
      <c r="AF29" s="29"/>
      <c r="AG29" s="29"/>
      <c r="AH29" s="29"/>
      <c r="AI29" s="29"/>
      <c r="AJ29" s="29"/>
      <c r="AK29" s="191">
        <f>ROUNDUP($AW$87+SUM($BZ$91:$BZ$95),1)</f>
        <v>0</v>
      </c>
      <c r="AL29" s="190"/>
      <c r="AM29" s="190"/>
      <c r="AN29" s="190"/>
      <c r="AO29" s="190"/>
      <c r="AP29" s="29"/>
      <c r="AQ29" s="32"/>
      <c r="BE29" s="195"/>
    </row>
    <row r="30" spans="2:57" s="6" customFormat="1" ht="15" customHeight="1" hidden="1">
      <c r="B30" s="28"/>
      <c r="C30" s="29"/>
      <c r="D30" s="29"/>
      <c r="E30" s="29"/>
      <c r="F30" s="29" t="s">
        <v>43</v>
      </c>
      <c r="G30" s="29"/>
      <c r="H30" s="29"/>
      <c r="I30" s="29"/>
      <c r="J30" s="29"/>
      <c r="K30" s="29"/>
      <c r="L30" s="189">
        <v>0.21</v>
      </c>
      <c r="M30" s="190"/>
      <c r="N30" s="190"/>
      <c r="O30" s="190"/>
      <c r="P30" s="29"/>
      <c r="Q30" s="29"/>
      <c r="R30" s="29"/>
      <c r="S30" s="29"/>
      <c r="T30" s="31" t="s">
        <v>41</v>
      </c>
      <c r="U30" s="29"/>
      <c r="V30" s="29"/>
      <c r="W30" s="191">
        <f>ROUNDUP($BB$87+SUM($CF$91:$CF$95),2)</f>
        <v>0</v>
      </c>
      <c r="X30" s="190"/>
      <c r="Y30" s="190"/>
      <c r="Z30" s="190"/>
      <c r="AA30" s="190"/>
      <c r="AB30" s="190"/>
      <c r="AC30" s="190"/>
      <c r="AD30" s="190"/>
      <c r="AE30" s="190"/>
      <c r="AF30" s="29"/>
      <c r="AG30" s="29"/>
      <c r="AH30" s="29"/>
      <c r="AI30" s="29"/>
      <c r="AJ30" s="29"/>
      <c r="AK30" s="191">
        <v>0</v>
      </c>
      <c r="AL30" s="190"/>
      <c r="AM30" s="190"/>
      <c r="AN30" s="190"/>
      <c r="AO30" s="190"/>
      <c r="AP30" s="29"/>
      <c r="AQ30" s="32"/>
      <c r="BE30" s="195"/>
    </row>
    <row r="31" spans="2:57" s="6" customFormat="1" ht="15" customHeight="1" hidden="1">
      <c r="B31" s="28"/>
      <c r="C31" s="29"/>
      <c r="D31" s="29"/>
      <c r="E31" s="29"/>
      <c r="F31" s="29" t="s">
        <v>44</v>
      </c>
      <c r="G31" s="29"/>
      <c r="H31" s="29"/>
      <c r="I31" s="29"/>
      <c r="J31" s="29"/>
      <c r="K31" s="29"/>
      <c r="L31" s="189">
        <v>0.15</v>
      </c>
      <c r="M31" s="190"/>
      <c r="N31" s="190"/>
      <c r="O31" s="190"/>
      <c r="P31" s="29"/>
      <c r="Q31" s="29"/>
      <c r="R31" s="29"/>
      <c r="S31" s="29"/>
      <c r="T31" s="31" t="s">
        <v>41</v>
      </c>
      <c r="U31" s="29"/>
      <c r="V31" s="29"/>
      <c r="W31" s="191">
        <f>ROUNDUP($BC$87+SUM($CG$91:$CG$95),2)</f>
        <v>0</v>
      </c>
      <c r="X31" s="190"/>
      <c r="Y31" s="190"/>
      <c r="Z31" s="190"/>
      <c r="AA31" s="190"/>
      <c r="AB31" s="190"/>
      <c r="AC31" s="190"/>
      <c r="AD31" s="190"/>
      <c r="AE31" s="190"/>
      <c r="AF31" s="29"/>
      <c r="AG31" s="29"/>
      <c r="AH31" s="29"/>
      <c r="AI31" s="29"/>
      <c r="AJ31" s="29"/>
      <c r="AK31" s="191">
        <v>0</v>
      </c>
      <c r="AL31" s="190"/>
      <c r="AM31" s="190"/>
      <c r="AN31" s="190"/>
      <c r="AO31" s="190"/>
      <c r="AP31" s="29"/>
      <c r="AQ31" s="32"/>
      <c r="BE31" s="195"/>
    </row>
    <row r="32" spans="2:57" s="6" customFormat="1" ht="15" customHeight="1" hidden="1">
      <c r="B32" s="28"/>
      <c r="C32" s="29"/>
      <c r="D32" s="29"/>
      <c r="E32" s="29"/>
      <c r="F32" s="29" t="s">
        <v>45</v>
      </c>
      <c r="G32" s="29"/>
      <c r="H32" s="29"/>
      <c r="I32" s="29"/>
      <c r="J32" s="29"/>
      <c r="K32" s="29"/>
      <c r="L32" s="189">
        <v>0</v>
      </c>
      <c r="M32" s="190"/>
      <c r="N32" s="190"/>
      <c r="O32" s="190"/>
      <c r="P32" s="29"/>
      <c r="Q32" s="29"/>
      <c r="R32" s="29"/>
      <c r="S32" s="29"/>
      <c r="T32" s="31" t="s">
        <v>41</v>
      </c>
      <c r="U32" s="29"/>
      <c r="V32" s="29"/>
      <c r="W32" s="191">
        <f>ROUNDUP($BD$87+SUM($CH$91:$CH$95),2)</f>
        <v>0</v>
      </c>
      <c r="X32" s="190"/>
      <c r="Y32" s="190"/>
      <c r="Z32" s="190"/>
      <c r="AA32" s="190"/>
      <c r="AB32" s="190"/>
      <c r="AC32" s="190"/>
      <c r="AD32" s="190"/>
      <c r="AE32" s="190"/>
      <c r="AF32" s="29"/>
      <c r="AG32" s="29"/>
      <c r="AH32" s="29"/>
      <c r="AI32" s="29"/>
      <c r="AJ32" s="29"/>
      <c r="AK32" s="191">
        <v>0</v>
      </c>
      <c r="AL32" s="190"/>
      <c r="AM32" s="190"/>
      <c r="AN32" s="190"/>
      <c r="AO32" s="190"/>
      <c r="AP32" s="29"/>
      <c r="AQ32" s="32"/>
      <c r="BE32" s="195"/>
    </row>
    <row r="33" spans="2:57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5"/>
      <c r="BE33" s="187"/>
    </row>
    <row r="34" spans="2:57" s="6" customFormat="1" ht="27" customHeight="1">
      <c r="B34" s="23"/>
      <c r="C34" s="33"/>
      <c r="D34" s="34" t="s">
        <v>46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 t="s">
        <v>47</v>
      </c>
      <c r="U34" s="35"/>
      <c r="V34" s="35"/>
      <c r="W34" s="35"/>
      <c r="X34" s="178" t="s">
        <v>48</v>
      </c>
      <c r="Y34" s="171"/>
      <c r="Z34" s="171"/>
      <c r="AA34" s="171"/>
      <c r="AB34" s="171"/>
      <c r="AC34" s="35"/>
      <c r="AD34" s="35"/>
      <c r="AE34" s="35"/>
      <c r="AF34" s="35"/>
      <c r="AG34" s="35"/>
      <c r="AH34" s="35"/>
      <c r="AI34" s="35"/>
      <c r="AJ34" s="35"/>
      <c r="AK34" s="179">
        <f>ROUNDUP(SUM($AK$26:$AK$32),2)</f>
        <v>0</v>
      </c>
      <c r="AL34" s="171"/>
      <c r="AM34" s="171"/>
      <c r="AN34" s="171"/>
      <c r="AO34" s="173"/>
      <c r="AP34" s="33"/>
      <c r="AQ34" s="25"/>
      <c r="BE34" s="187"/>
    </row>
    <row r="35" spans="2:43" s="6" customFormat="1" ht="1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5"/>
    </row>
    <row r="36" spans="2:43" s="2" customFormat="1" ht="14.25" customHeigh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2"/>
    </row>
    <row r="37" spans="2:43" s="2" customFormat="1" ht="14.25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2"/>
    </row>
    <row r="38" spans="2:43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2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7" t="s">
        <v>49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50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>
      <c r="B58" s="23"/>
      <c r="C58" s="24"/>
      <c r="D58" s="42" t="s">
        <v>51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52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51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52</v>
      </c>
      <c r="AN58" s="43"/>
      <c r="AO58" s="45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7" t="s">
        <v>53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54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>
      <c r="B69" s="23"/>
      <c r="C69" s="24"/>
      <c r="D69" s="42" t="s">
        <v>51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52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51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52</v>
      </c>
      <c r="AN69" s="43"/>
      <c r="AO69" s="45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180" t="s">
        <v>55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25"/>
    </row>
    <row r="77" spans="2:43" s="52" customFormat="1" ht="15" customHeight="1">
      <c r="B77" s="53"/>
      <c r="C77" s="18" t="s">
        <v>13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03/2013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16</v>
      </c>
      <c r="D78" s="57"/>
      <c r="E78" s="57"/>
      <c r="F78" s="57"/>
      <c r="G78" s="57"/>
      <c r="H78" s="57"/>
      <c r="I78" s="57"/>
      <c r="J78" s="57"/>
      <c r="K78" s="57"/>
      <c r="L78" s="181" t="str">
        <f>$K$6</f>
        <v>Darová rekonstrukce sklepa - ztracené bednění</v>
      </c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22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 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24</v>
      </c>
      <c r="AJ80" s="24"/>
      <c r="AK80" s="24"/>
      <c r="AL80" s="24"/>
      <c r="AM80" s="60" t="str">
        <f>IF($AN$8="","",$AN$8)</f>
        <v>11.11.2013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28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 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33</v>
      </c>
      <c r="AJ82" s="24"/>
      <c r="AK82" s="24"/>
      <c r="AL82" s="24"/>
      <c r="AM82" s="183" t="str">
        <f>IF($E$17="","",$E$17)</f>
        <v> </v>
      </c>
      <c r="AN82" s="165"/>
      <c r="AO82" s="165"/>
      <c r="AP82" s="165"/>
      <c r="AQ82" s="25"/>
      <c r="AS82" s="184" t="s">
        <v>56</v>
      </c>
      <c r="AT82" s="185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6" customFormat="1" ht="15.75" customHeight="1">
      <c r="B83" s="23"/>
      <c r="C83" s="18" t="s">
        <v>31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35</v>
      </c>
      <c r="AJ83" s="24"/>
      <c r="AK83" s="24"/>
      <c r="AL83" s="24"/>
      <c r="AM83" s="183" t="str">
        <f>IF($E$20="","",$E$20)</f>
        <v> </v>
      </c>
      <c r="AN83" s="165"/>
      <c r="AO83" s="165"/>
      <c r="AP83" s="165"/>
      <c r="AQ83" s="25"/>
      <c r="AS83" s="186"/>
      <c r="AT83" s="187"/>
      <c r="BD83" s="63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188"/>
      <c r="AT84" s="165"/>
      <c r="AU84" s="24"/>
      <c r="AV84" s="24"/>
      <c r="AW84" s="24"/>
      <c r="AX84" s="24"/>
      <c r="AY84" s="24"/>
      <c r="AZ84" s="24"/>
      <c r="BA84" s="24"/>
      <c r="BB84" s="24"/>
      <c r="BC84" s="24"/>
      <c r="BD84" s="65"/>
    </row>
    <row r="85" spans="2:57" s="6" customFormat="1" ht="30" customHeight="1">
      <c r="B85" s="23"/>
      <c r="C85" s="170" t="s">
        <v>57</v>
      </c>
      <c r="D85" s="171"/>
      <c r="E85" s="171"/>
      <c r="F85" s="171"/>
      <c r="G85" s="171"/>
      <c r="H85" s="35"/>
      <c r="I85" s="172" t="s">
        <v>58</v>
      </c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2" t="s">
        <v>59</v>
      </c>
      <c r="AH85" s="171"/>
      <c r="AI85" s="171"/>
      <c r="AJ85" s="171"/>
      <c r="AK85" s="171"/>
      <c r="AL85" s="171"/>
      <c r="AM85" s="171"/>
      <c r="AN85" s="172" t="s">
        <v>60</v>
      </c>
      <c r="AO85" s="171"/>
      <c r="AP85" s="173"/>
      <c r="AQ85" s="25"/>
      <c r="AS85" s="66" t="s">
        <v>61</v>
      </c>
      <c r="AT85" s="67" t="s">
        <v>62</v>
      </c>
      <c r="AU85" s="67" t="s">
        <v>63</v>
      </c>
      <c r="AV85" s="67" t="s">
        <v>64</v>
      </c>
      <c r="AW85" s="67" t="s">
        <v>65</v>
      </c>
      <c r="AX85" s="67" t="s">
        <v>66</v>
      </c>
      <c r="AY85" s="67" t="s">
        <v>67</v>
      </c>
      <c r="AZ85" s="67" t="s">
        <v>68</v>
      </c>
      <c r="BA85" s="67" t="s">
        <v>69</v>
      </c>
      <c r="BB85" s="67" t="s">
        <v>70</v>
      </c>
      <c r="BC85" s="67" t="s">
        <v>71</v>
      </c>
      <c r="BD85" s="68" t="s">
        <v>72</v>
      </c>
      <c r="BE85" s="69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70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1" t="s">
        <v>73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168">
        <f>ROUNDUP($AG$88,2)</f>
        <v>0</v>
      </c>
      <c r="AH87" s="169"/>
      <c r="AI87" s="169"/>
      <c r="AJ87" s="169"/>
      <c r="AK87" s="169"/>
      <c r="AL87" s="169"/>
      <c r="AM87" s="169"/>
      <c r="AN87" s="168">
        <f>ROUNDUP(SUM($AG$87,$AT$87),2)</f>
        <v>0</v>
      </c>
      <c r="AO87" s="169"/>
      <c r="AP87" s="169"/>
      <c r="AQ87" s="58"/>
      <c r="AS87" s="72">
        <f>ROUNDUP($AS$88,2)</f>
        <v>0</v>
      </c>
      <c r="AT87" s="73">
        <f>ROUNDUP(SUM($AV$87:$AW$87),1)</f>
        <v>0</v>
      </c>
      <c r="AU87" s="74">
        <f>ROUNDUP($AU$88,5)</f>
        <v>52.86979</v>
      </c>
      <c r="AV87" s="73">
        <f>ROUNDUP($AZ$87*$L$28,2)</f>
        <v>0</v>
      </c>
      <c r="AW87" s="73">
        <f>ROUNDUP($BA$87*$L$29,2)</f>
        <v>0</v>
      </c>
      <c r="AX87" s="73">
        <f>ROUNDUP($BB$87*$L$28,2)</f>
        <v>0</v>
      </c>
      <c r="AY87" s="73">
        <f>ROUNDUP($BC$87*$L$29,2)</f>
        <v>0</v>
      </c>
      <c r="AZ87" s="73">
        <f>ROUNDUP($AZ$88,2)</f>
        <v>0</v>
      </c>
      <c r="BA87" s="73">
        <f>ROUNDUP($BA$88,2)</f>
        <v>0</v>
      </c>
      <c r="BB87" s="73">
        <f>ROUNDUP($BB$88,2)</f>
        <v>0</v>
      </c>
      <c r="BC87" s="73">
        <f>ROUNDUP($BC$88,2)</f>
        <v>0</v>
      </c>
      <c r="BD87" s="75">
        <f>ROUNDUP($BD$88,2)</f>
        <v>0</v>
      </c>
      <c r="BS87" s="55" t="s">
        <v>74</v>
      </c>
      <c r="BT87" s="55" t="s">
        <v>75</v>
      </c>
      <c r="BV87" s="55" t="s">
        <v>76</v>
      </c>
      <c r="BW87" s="55" t="s">
        <v>77</v>
      </c>
      <c r="BX87" s="55" t="s">
        <v>78</v>
      </c>
    </row>
    <row r="88" spans="1:76" s="76" customFormat="1" ht="28.5" customHeight="1">
      <c r="A88" s="154" t="s">
        <v>183</v>
      </c>
      <c r="B88" s="77"/>
      <c r="C88" s="78"/>
      <c r="D88" s="176" t="s">
        <v>14</v>
      </c>
      <c r="E88" s="177"/>
      <c r="F88" s="177"/>
      <c r="G88" s="177"/>
      <c r="H88" s="177"/>
      <c r="I88" s="78"/>
      <c r="J88" s="176" t="s">
        <v>17</v>
      </c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4">
        <f>'03_2013 - Darová rekonstr...'!$M$26</f>
        <v>0</v>
      </c>
      <c r="AH88" s="175"/>
      <c r="AI88" s="175"/>
      <c r="AJ88" s="175"/>
      <c r="AK88" s="175"/>
      <c r="AL88" s="175"/>
      <c r="AM88" s="175"/>
      <c r="AN88" s="174">
        <f>ROUNDUP(SUM($AG$88,$AT$88),2)</f>
        <v>0</v>
      </c>
      <c r="AO88" s="175"/>
      <c r="AP88" s="175"/>
      <c r="AQ88" s="79"/>
      <c r="AS88" s="80">
        <f>'03_2013 - Darová rekonstr...'!$M$24</f>
        <v>0</v>
      </c>
      <c r="AT88" s="81">
        <f>ROUNDUP(SUM($AV$88:$AW$88),1)</f>
        <v>0</v>
      </c>
      <c r="AU88" s="82">
        <f>'03_2013 - Darová rekonstr...'!$W$119</f>
        <v>52.869789000000004</v>
      </c>
      <c r="AV88" s="81">
        <f>'03_2013 - Darová rekonstr...'!$M$28</f>
        <v>0</v>
      </c>
      <c r="AW88" s="81">
        <f>'03_2013 - Darová rekonstr...'!$M$29</f>
        <v>0</v>
      </c>
      <c r="AX88" s="81">
        <f>'03_2013 - Darová rekonstr...'!$M$30</f>
        <v>0</v>
      </c>
      <c r="AY88" s="81">
        <f>'03_2013 - Darová rekonstr...'!$M$31</f>
        <v>0</v>
      </c>
      <c r="AZ88" s="81">
        <f>'03_2013 - Darová rekonstr...'!$H$28</f>
        <v>0</v>
      </c>
      <c r="BA88" s="81">
        <f>'03_2013 - Darová rekonstr...'!$H$29</f>
        <v>0</v>
      </c>
      <c r="BB88" s="81">
        <f>'03_2013 - Darová rekonstr...'!$H$30</f>
        <v>0</v>
      </c>
      <c r="BC88" s="81">
        <f>'03_2013 - Darová rekonstr...'!$H$31</f>
        <v>0</v>
      </c>
      <c r="BD88" s="83">
        <f>'03_2013 - Darová rekonstr...'!$H$32</f>
        <v>0</v>
      </c>
      <c r="BT88" s="76" t="s">
        <v>21</v>
      </c>
      <c r="BU88" s="76" t="s">
        <v>79</v>
      </c>
      <c r="BV88" s="76" t="s">
        <v>76</v>
      </c>
      <c r="BW88" s="76" t="s">
        <v>77</v>
      </c>
      <c r="BX88" s="76" t="s">
        <v>78</v>
      </c>
    </row>
    <row r="89" spans="2:43" s="2" customFormat="1" ht="14.25" customHeight="1"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2"/>
    </row>
    <row r="90" spans="2:49" s="6" customFormat="1" ht="30.75" customHeight="1">
      <c r="B90" s="23"/>
      <c r="C90" s="71" t="s">
        <v>80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168">
        <f>ROUNDUP(SUM($AG$91:$AG$94),2)</f>
        <v>0</v>
      </c>
      <c r="AH90" s="165"/>
      <c r="AI90" s="165"/>
      <c r="AJ90" s="165"/>
      <c r="AK90" s="165"/>
      <c r="AL90" s="165"/>
      <c r="AM90" s="165"/>
      <c r="AN90" s="168">
        <f>ROUNDUP(SUM($AN$91:$AN$94),2)</f>
        <v>0</v>
      </c>
      <c r="AO90" s="165"/>
      <c r="AP90" s="165"/>
      <c r="AQ90" s="25"/>
      <c r="AS90" s="66" t="s">
        <v>81</v>
      </c>
      <c r="AT90" s="67" t="s">
        <v>82</v>
      </c>
      <c r="AU90" s="67" t="s">
        <v>39</v>
      </c>
      <c r="AV90" s="68" t="s">
        <v>62</v>
      </c>
      <c r="AW90" s="69"/>
    </row>
    <row r="91" spans="2:89" s="6" customFormat="1" ht="21" customHeight="1">
      <c r="B91" s="23"/>
      <c r="C91" s="24"/>
      <c r="D91" s="84" t="s">
        <v>83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166">
        <f>ROUNDUP($AG$87*$AS$91,2)</f>
        <v>0</v>
      </c>
      <c r="AH91" s="165"/>
      <c r="AI91" s="165"/>
      <c r="AJ91" s="165"/>
      <c r="AK91" s="165"/>
      <c r="AL91" s="165"/>
      <c r="AM91" s="165"/>
      <c r="AN91" s="167">
        <f>ROUNDUP($AG$91+$AV$91,2)</f>
        <v>0</v>
      </c>
      <c r="AO91" s="165"/>
      <c r="AP91" s="165"/>
      <c r="AQ91" s="25"/>
      <c r="AS91" s="85">
        <v>0</v>
      </c>
      <c r="AT91" s="86" t="s">
        <v>84</v>
      </c>
      <c r="AU91" s="86" t="s">
        <v>40</v>
      </c>
      <c r="AV91" s="87">
        <f>ROUNDUP(IF($AU$91="základní",$AG$91*$L$28,IF($AU$91="snížená",$AG$91*$L$29,0)),2)</f>
        <v>0</v>
      </c>
      <c r="BV91" s="6" t="s">
        <v>85</v>
      </c>
      <c r="BY91" s="88">
        <f>IF($AU$91="základní",$AV$91,0)</f>
        <v>0</v>
      </c>
      <c r="BZ91" s="88">
        <f>IF($AU$91="snížená",$AV$91,0)</f>
        <v>0</v>
      </c>
      <c r="CA91" s="88">
        <v>0</v>
      </c>
      <c r="CB91" s="88">
        <v>0</v>
      </c>
      <c r="CC91" s="88">
        <v>0</v>
      </c>
      <c r="CD91" s="88">
        <f>IF($AU$91="základní",$AG$91,0)</f>
        <v>0</v>
      </c>
      <c r="CE91" s="88">
        <f>IF($AU$91="snížená",$AG$91,0)</f>
        <v>0</v>
      </c>
      <c r="CF91" s="88">
        <f>IF($AU$91="zákl. přenesená",$AG$91,0)</f>
        <v>0</v>
      </c>
      <c r="CG91" s="88">
        <f>IF($AU$91="sníž. přenesená",$AG$91,0)</f>
        <v>0</v>
      </c>
      <c r="CH91" s="88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3"/>
      <c r="C92" s="24"/>
      <c r="D92" s="164" t="s">
        <v>86</v>
      </c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24"/>
      <c r="AD92" s="24"/>
      <c r="AE92" s="24"/>
      <c r="AF92" s="24"/>
      <c r="AG92" s="166">
        <f>$AG$87*$AS$92</f>
        <v>0</v>
      </c>
      <c r="AH92" s="165"/>
      <c r="AI92" s="165"/>
      <c r="AJ92" s="165"/>
      <c r="AK92" s="165"/>
      <c r="AL92" s="165"/>
      <c r="AM92" s="165"/>
      <c r="AN92" s="167">
        <f>$AG$92+$AV$92</f>
        <v>0</v>
      </c>
      <c r="AO92" s="165"/>
      <c r="AP92" s="165"/>
      <c r="AQ92" s="25"/>
      <c r="AS92" s="89">
        <v>0</v>
      </c>
      <c r="AT92" s="90" t="s">
        <v>84</v>
      </c>
      <c r="AU92" s="90" t="s">
        <v>40</v>
      </c>
      <c r="AV92" s="91">
        <f>ROUNDUP(IF($AU$92="nulová",0,IF(OR($AU$92="základní",$AU$92="zákl. přenesená"),$AG$92*$L$28,$AG$92*$L$29)),1)</f>
        <v>0</v>
      </c>
      <c r="BV92" s="6" t="s">
        <v>87</v>
      </c>
      <c r="BY92" s="88">
        <f>IF($AU$92="základní",$AV$92,0)</f>
        <v>0</v>
      </c>
      <c r="BZ92" s="88">
        <f>IF($AU$92="snížená",$AV$92,0)</f>
        <v>0</v>
      </c>
      <c r="CA92" s="88">
        <f>IF($AU$92="zákl. přenesená",$AV$92,0)</f>
        <v>0</v>
      </c>
      <c r="CB92" s="88">
        <f>IF($AU$92="sníž. přenesená",$AV$92,0)</f>
        <v>0</v>
      </c>
      <c r="CC92" s="88">
        <f>IF($AU$92="nulová",$AV$92,0)</f>
        <v>0</v>
      </c>
      <c r="CD92" s="88">
        <f>IF($AU$92="základní",$AG$92,0)</f>
        <v>0</v>
      </c>
      <c r="CE92" s="88">
        <f>IF($AU$92="snížená",$AG$92,0)</f>
        <v>0</v>
      </c>
      <c r="CF92" s="88">
        <f>IF($AU$92="zákl. přenesená",$AG$92,0)</f>
        <v>0</v>
      </c>
      <c r="CG92" s="88">
        <f>IF($AU$92="sníž. přenesená",$AG$92,0)</f>
        <v>0</v>
      </c>
      <c r="CH92" s="88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3"/>
      <c r="C93" s="24"/>
      <c r="D93" s="164" t="s">
        <v>86</v>
      </c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24"/>
      <c r="AD93" s="24"/>
      <c r="AE93" s="24"/>
      <c r="AF93" s="24"/>
      <c r="AG93" s="166">
        <f>$AG$87*$AS$93</f>
        <v>0</v>
      </c>
      <c r="AH93" s="165"/>
      <c r="AI93" s="165"/>
      <c r="AJ93" s="165"/>
      <c r="AK93" s="165"/>
      <c r="AL93" s="165"/>
      <c r="AM93" s="165"/>
      <c r="AN93" s="167">
        <f>$AG$93+$AV$93</f>
        <v>0</v>
      </c>
      <c r="AO93" s="165"/>
      <c r="AP93" s="165"/>
      <c r="AQ93" s="25"/>
      <c r="AS93" s="89">
        <v>0</v>
      </c>
      <c r="AT93" s="90" t="s">
        <v>84</v>
      </c>
      <c r="AU93" s="90" t="s">
        <v>40</v>
      </c>
      <c r="AV93" s="91">
        <f>ROUNDUP(IF($AU$93="nulová",0,IF(OR($AU$93="základní",$AU$93="zákl. přenesená"),$AG$93*$L$28,$AG$93*$L$29)),1)</f>
        <v>0</v>
      </c>
      <c r="BV93" s="6" t="s">
        <v>87</v>
      </c>
      <c r="BY93" s="88">
        <f>IF($AU$93="základní",$AV$93,0)</f>
        <v>0</v>
      </c>
      <c r="BZ93" s="88">
        <f>IF($AU$93="snížená",$AV$93,0)</f>
        <v>0</v>
      </c>
      <c r="CA93" s="88">
        <f>IF($AU$93="zákl. přenesená",$AV$93,0)</f>
        <v>0</v>
      </c>
      <c r="CB93" s="88">
        <f>IF($AU$93="sníž. přenesená",$AV$93,0)</f>
        <v>0</v>
      </c>
      <c r="CC93" s="88">
        <f>IF($AU$93="nulová",$AV$93,0)</f>
        <v>0</v>
      </c>
      <c r="CD93" s="88">
        <f>IF($AU$93="základní",$AG$93,0)</f>
        <v>0</v>
      </c>
      <c r="CE93" s="88">
        <f>IF($AU$93="snížená",$AG$93,0)</f>
        <v>0</v>
      </c>
      <c r="CF93" s="88">
        <f>IF($AU$93="zákl. přenesená",$AG$93,0)</f>
        <v>0</v>
      </c>
      <c r="CG93" s="88">
        <f>IF($AU$93="sníž. přenesená",$AG$93,0)</f>
        <v>0</v>
      </c>
      <c r="CH93" s="88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3"/>
      <c r="C94" s="24"/>
      <c r="D94" s="164" t="s">
        <v>86</v>
      </c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24"/>
      <c r="AD94" s="24"/>
      <c r="AE94" s="24"/>
      <c r="AF94" s="24"/>
      <c r="AG94" s="166">
        <f>$AG$87*$AS$94</f>
        <v>0</v>
      </c>
      <c r="AH94" s="165"/>
      <c r="AI94" s="165"/>
      <c r="AJ94" s="165"/>
      <c r="AK94" s="165"/>
      <c r="AL94" s="165"/>
      <c r="AM94" s="165"/>
      <c r="AN94" s="167">
        <f>$AG$94+$AV$94</f>
        <v>0</v>
      </c>
      <c r="AO94" s="165"/>
      <c r="AP94" s="165"/>
      <c r="AQ94" s="25"/>
      <c r="AS94" s="92">
        <v>0</v>
      </c>
      <c r="AT94" s="93" t="s">
        <v>84</v>
      </c>
      <c r="AU94" s="93" t="s">
        <v>40</v>
      </c>
      <c r="AV94" s="94">
        <f>ROUNDUP(IF($AU$94="nulová",0,IF(OR($AU$94="základní",$AU$94="zákl. přenesená"),$AG$94*$L$28,$AG$94*$L$29)),1)</f>
        <v>0</v>
      </c>
      <c r="BV94" s="6" t="s">
        <v>87</v>
      </c>
      <c r="BY94" s="88">
        <f>IF($AU$94="základní",$AV$94,0)</f>
        <v>0</v>
      </c>
      <c r="BZ94" s="88">
        <f>IF($AU$94="snížená",$AV$94,0)</f>
        <v>0</v>
      </c>
      <c r="CA94" s="88">
        <f>IF($AU$94="zákl. přenesená",$AV$94,0)</f>
        <v>0</v>
      </c>
      <c r="CB94" s="88">
        <f>IF($AU$94="sníž. přenesená",$AV$94,0)</f>
        <v>0</v>
      </c>
      <c r="CC94" s="88">
        <f>IF($AU$94="nulová",$AV$94,0)</f>
        <v>0</v>
      </c>
      <c r="CD94" s="88">
        <f>IF($AU$94="základní",$AG$94,0)</f>
        <v>0</v>
      </c>
      <c r="CE94" s="88">
        <f>IF($AU$94="snížená",$AG$94,0)</f>
        <v>0</v>
      </c>
      <c r="CF94" s="88">
        <f>IF($AU$94="zákl. přenesená",$AG$94,0)</f>
        <v>0</v>
      </c>
      <c r="CG94" s="88">
        <f>IF($AU$94="sníž. přenesená",$AG$94,0)</f>
        <v>0</v>
      </c>
      <c r="CH94" s="88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5"/>
    </row>
    <row r="96" spans="2:43" s="6" customFormat="1" ht="30.75" customHeight="1">
      <c r="B96" s="23"/>
      <c r="C96" s="95" t="s">
        <v>88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160">
        <f>ROUNDUP($AG$87+$AG$90,2)</f>
        <v>0</v>
      </c>
      <c r="AH96" s="161"/>
      <c r="AI96" s="161"/>
      <c r="AJ96" s="161"/>
      <c r="AK96" s="161"/>
      <c r="AL96" s="161"/>
      <c r="AM96" s="161"/>
      <c r="AN96" s="160">
        <f>ROUNDUP($AN$87+$AN$90,2)</f>
        <v>0</v>
      </c>
      <c r="AO96" s="161"/>
      <c r="AP96" s="161"/>
      <c r="AQ96" s="25"/>
    </row>
    <row r="97" spans="2:43" s="6" customFormat="1" ht="7.5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8"/>
    </row>
  </sheetData>
  <sheetProtection password="CC35" sheet="1" objects="1" scenarios="1" formatColumns="0" formatRows="0" sort="0" autoFilter="0"/>
  <mergeCells count="57"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3_2013 - Darová rekonstr...'!C2" tooltip="03/2013 - Darová rekonstr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9"/>
      <c r="B1" s="156"/>
      <c r="C1" s="156"/>
      <c r="D1" s="157" t="s">
        <v>1</v>
      </c>
      <c r="E1" s="156"/>
      <c r="F1" s="158" t="s">
        <v>184</v>
      </c>
      <c r="G1" s="158"/>
      <c r="H1" s="201" t="s">
        <v>185</v>
      </c>
      <c r="I1" s="201"/>
      <c r="J1" s="201"/>
      <c r="K1" s="201"/>
      <c r="L1" s="158" t="s">
        <v>186</v>
      </c>
      <c r="M1" s="156"/>
      <c r="N1" s="156"/>
      <c r="O1" s="157" t="s">
        <v>89</v>
      </c>
      <c r="P1" s="156"/>
      <c r="Q1" s="156"/>
      <c r="R1" s="156"/>
      <c r="S1" s="158" t="s">
        <v>187</v>
      </c>
      <c r="T1" s="158"/>
      <c r="U1" s="159"/>
      <c r="V1" s="15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92" t="s">
        <v>4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162" t="s">
        <v>5</v>
      </c>
      <c r="T2" s="163"/>
      <c r="U2" s="163"/>
      <c r="V2" s="163"/>
      <c r="W2" s="163"/>
      <c r="X2" s="163"/>
      <c r="Y2" s="163"/>
      <c r="Z2" s="163"/>
      <c r="AA2" s="163"/>
      <c r="AB2" s="163"/>
      <c r="AC2" s="163"/>
      <c r="AT2" s="2" t="s">
        <v>77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90</v>
      </c>
    </row>
    <row r="4" spans="2:46" s="2" customFormat="1" ht="37.5" customHeight="1">
      <c r="B4" s="10"/>
      <c r="C4" s="180" t="s">
        <v>91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2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6" customFormat="1" ht="37.5" customHeight="1">
      <c r="B6" s="23"/>
      <c r="C6" s="24"/>
      <c r="D6" s="17" t="s">
        <v>16</v>
      </c>
      <c r="E6" s="24"/>
      <c r="F6" s="196" t="s">
        <v>17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24"/>
      <c r="R6" s="25"/>
    </row>
    <row r="7" spans="2:18" s="6" customFormat="1" ht="15" customHeight="1">
      <c r="B7" s="23"/>
      <c r="C7" s="24"/>
      <c r="D7" s="18" t="s">
        <v>19</v>
      </c>
      <c r="E7" s="24"/>
      <c r="F7" s="16"/>
      <c r="G7" s="24"/>
      <c r="H7" s="24"/>
      <c r="I7" s="24"/>
      <c r="J7" s="24"/>
      <c r="K7" s="24"/>
      <c r="L7" s="24"/>
      <c r="M7" s="18" t="s">
        <v>20</v>
      </c>
      <c r="N7" s="24"/>
      <c r="O7" s="16"/>
      <c r="P7" s="24"/>
      <c r="Q7" s="24"/>
      <c r="R7" s="25"/>
    </row>
    <row r="8" spans="2:18" s="6" customFormat="1" ht="15" customHeight="1">
      <c r="B8" s="23"/>
      <c r="C8" s="24"/>
      <c r="D8" s="18" t="s">
        <v>22</v>
      </c>
      <c r="E8" s="24"/>
      <c r="F8" s="16" t="s">
        <v>23</v>
      </c>
      <c r="G8" s="24"/>
      <c r="H8" s="24"/>
      <c r="I8" s="24"/>
      <c r="J8" s="24"/>
      <c r="K8" s="24"/>
      <c r="L8" s="24"/>
      <c r="M8" s="18" t="s">
        <v>24</v>
      </c>
      <c r="N8" s="24"/>
      <c r="O8" s="226" t="str">
        <f>'Rekapitulace stavby'!$AN$8</f>
        <v>11.11.2013</v>
      </c>
      <c r="P8" s="165"/>
      <c r="Q8" s="24"/>
      <c r="R8" s="25"/>
    </row>
    <row r="9" spans="2:18" s="6" customFormat="1" ht="12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2:18" s="6" customFormat="1" ht="15" customHeight="1">
      <c r="B10" s="23"/>
      <c r="C10" s="24"/>
      <c r="D10" s="18" t="s">
        <v>28</v>
      </c>
      <c r="E10" s="24"/>
      <c r="F10" s="24"/>
      <c r="G10" s="24"/>
      <c r="H10" s="24"/>
      <c r="I10" s="24"/>
      <c r="J10" s="24"/>
      <c r="K10" s="24"/>
      <c r="L10" s="24"/>
      <c r="M10" s="18" t="s">
        <v>29</v>
      </c>
      <c r="N10" s="24"/>
      <c r="O10" s="183">
        <f>IF('Rekapitulace stavby'!$AN$10="","",'Rekapitulace stavby'!$AN$10)</f>
      </c>
      <c r="P10" s="165"/>
      <c r="Q10" s="24"/>
      <c r="R10" s="25"/>
    </row>
    <row r="11" spans="2:18" s="6" customFormat="1" ht="18.75" customHeight="1">
      <c r="B11" s="23"/>
      <c r="C11" s="24"/>
      <c r="D11" s="24"/>
      <c r="E11" s="16" t="str">
        <f>IF('Rekapitulace stavby'!$E$11="","",'Rekapitulace stavby'!$E$11)</f>
        <v> </v>
      </c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83">
        <f>IF('Rekapitulace stavby'!$AN$11="","",'Rekapitulace stavby'!$AN$11)</f>
      </c>
      <c r="P11" s="165"/>
      <c r="Q11" s="24"/>
      <c r="R11" s="25"/>
    </row>
    <row r="12" spans="2:18" s="6" customFormat="1" ht="7.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</row>
    <row r="13" spans="2:18" s="6" customFormat="1" ht="15" customHeight="1">
      <c r="B13" s="23"/>
      <c r="C13" s="24"/>
      <c r="D13" s="18" t="s">
        <v>31</v>
      </c>
      <c r="E13" s="24"/>
      <c r="F13" s="24"/>
      <c r="G13" s="24"/>
      <c r="H13" s="24"/>
      <c r="I13" s="24"/>
      <c r="J13" s="24"/>
      <c r="K13" s="24"/>
      <c r="L13" s="24"/>
      <c r="M13" s="18" t="s">
        <v>29</v>
      </c>
      <c r="N13" s="24"/>
      <c r="O13" s="225" t="str">
        <f>IF('Rekapitulace stavby'!$AN$13="","",'Rekapitulace stavby'!$AN$13)</f>
        <v>Vyplň údaj</v>
      </c>
      <c r="P13" s="165"/>
      <c r="Q13" s="24"/>
      <c r="R13" s="25"/>
    </row>
    <row r="14" spans="2:18" s="6" customFormat="1" ht="18.75" customHeight="1">
      <c r="B14" s="23"/>
      <c r="C14" s="24"/>
      <c r="D14" s="24"/>
      <c r="E14" s="225" t="str">
        <f>IF('Rekapitulace stavby'!$E$14="","",'Rekapitulace stavby'!$E$14)</f>
        <v>Vyplň údaj</v>
      </c>
      <c r="F14" s="165"/>
      <c r="G14" s="165"/>
      <c r="H14" s="165"/>
      <c r="I14" s="165"/>
      <c r="J14" s="165"/>
      <c r="K14" s="165"/>
      <c r="L14" s="165"/>
      <c r="M14" s="18" t="s">
        <v>30</v>
      </c>
      <c r="N14" s="24"/>
      <c r="O14" s="225" t="str">
        <f>IF('Rekapitulace stavby'!$AN$14="","",'Rekapitulace stavby'!$AN$14)</f>
        <v>Vyplň údaj</v>
      </c>
      <c r="P14" s="165"/>
      <c r="Q14" s="24"/>
      <c r="R14" s="25"/>
    </row>
    <row r="15" spans="2:18" s="6" customFormat="1" ht="7.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</row>
    <row r="16" spans="2:18" s="6" customFormat="1" ht="15" customHeight="1">
      <c r="B16" s="23"/>
      <c r="C16" s="24"/>
      <c r="D16" s="18" t="s">
        <v>33</v>
      </c>
      <c r="E16" s="24"/>
      <c r="F16" s="24"/>
      <c r="G16" s="24"/>
      <c r="H16" s="24"/>
      <c r="I16" s="24"/>
      <c r="J16" s="24"/>
      <c r="K16" s="24"/>
      <c r="L16" s="24"/>
      <c r="M16" s="18" t="s">
        <v>29</v>
      </c>
      <c r="N16" s="24"/>
      <c r="O16" s="183">
        <f>IF('Rekapitulace stavby'!$AN$16="","",'Rekapitulace stavby'!$AN$16)</f>
      </c>
      <c r="P16" s="165"/>
      <c r="Q16" s="24"/>
      <c r="R16" s="25"/>
    </row>
    <row r="17" spans="2:18" s="6" customFormat="1" ht="18.75" customHeight="1">
      <c r="B17" s="23"/>
      <c r="C17" s="24"/>
      <c r="D17" s="24"/>
      <c r="E17" s="16" t="str">
        <f>IF('Rekapitulace stavby'!$E$17="","",'Rekapitulace stavby'!$E$17)</f>
        <v> </v>
      </c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83">
        <f>IF('Rekapitulace stavby'!$AN$17="","",'Rekapitulace stavby'!$AN$17)</f>
      </c>
      <c r="P17" s="165"/>
      <c r="Q17" s="24"/>
      <c r="R17" s="25"/>
    </row>
    <row r="18" spans="2:18" s="6" customFormat="1" ht="7.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s="6" customFormat="1" ht="15" customHeight="1">
      <c r="B19" s="23"/>
      <c r="C19" s="24"/>
      <c r="D19" s="18" t="s">
        <v>35</v>
      </c>
      <c r="E19" s="24"/>
      <c r="F19" s="24"/>
      <c r="G19" s="24"/>
      <c r="H19" s="24"/>
      <c r="I19" s="24"/>
      <c r="J19" s="24"/>
      <c r="K19" s="24"/>
      <c r="L19" s="24"/>
      <c r="M19" s="18" t="s">
        <v>29</v>
      </c>
      <c r="N19" s="24"/>
      <c r="O19" s="183">
        <f>IF('Rekapitulace stavby'!$AN$19="","",'Rekapitulace stavby'!$AN$19)</f>
      </c>
      <c r="P19" s="165"/>
      <c r="Q19" s="24"/>
      <c r="R19" s="25"/>
    </row>
    <row r="20" spans="2:18" s="6" customFormat="1" ht="18.75" customHeight="1">
      <c r="B20" s="23"/>
      <c r="C20" s="24"/>
      <c r="D20" s="24"/>
      <c r="E20" s="16" t="str">
        <f>IF('Rekapitulace stavby'!$E$20="","",'Rekapitulace stavby'!$E$20)</f>
        <v> </v>
      </c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83">
        <f>IF('Rekapitulace stavby'!$AN$20="","",'Rekapitulace stavby'!$AN$20)</f>
      </c>
      <c r="P20" s="165"/>
      <c r="Q20" s="24"/>
      <c r="R20" s="25"/>
    </row>
    <row r="21" spans="2:18" s="6" customFormat="1" ht="7.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 s="6" customFormat="1" ht="7.5" customHeight="1">
      <c r="B22" s="23"/>
      <c r="C22" s="24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24"/>
      <c r="R22" s="25"/>
    </row>
    <row r="23" spans="2:18" s="6" customFormat="1" ht="15" customHeight="1">
      <c r="B23" s="23"/>
      <c r="C23" s="24"/>
      <c r="D23" s="96" t="s">
        <v>92</v>
      </c>
      <c r="E23" s="24"/>
      <c r="F23" s="24"/>
      <c r="G23" s="24"/>
      <c r="H23" s="24"/>
      <c r="I23" s="24"/>
      <c r="J23" s="24"/>
      <c r="K23" s="24"/>
      <c r="L23" s="24"/>
      <c r="M23" s="198">
        <f>$N$87</f>
        <v>0</v>
      </c>
      <c r="N23" s="165"/>
      <c r="O23" s="165"/>
      <c r="P23" s="165"/>
      <c r="Q23" s="24"/>
      <c r="R23" s="25"/>
    </row>
    <row r="24" spans="2:18" s="6" customFormat="1" ht="15" customHeight="1">
      <c r="B24" s="23"/>
      <c r="C24" s="24"/>
      <c r="D24" s="22" t="s">
        <v>83</v>
      </c>
      <c r="E24" s="24"/>
      <c r="F24" s="24"/>
      <c r="G24" s="24"/>
      <c r="H24" s="24"/>
      <c r="I24" s="24"/>
      <c r="J24" s="24"/>
      <c r="K24" s="24"/>
      <c r="L24" s="24"/>
      <c r="M24" s="198">
        <f>$N$95</f>
        <v>0</v>
      </c>
      <c r="N24" s="165"/>
      <c r="O24" s="165"/>
      <c r="P24" s="165"/>
      <c r="Q24" s="24"/>
      <c r="R24" s="25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26.25" customHeight="1">
      <c r="B26" s="23"/>
      <c r="C26" s="24"/>
      <c r="D26" s="97" t="s">
        <v>38</v>
      </c>
      <c r="E26" s="24"/>
      <c r="F26" s="24"/>
      <c r="G26" s="24"/>
      <c r="H26" s="24"/>
      <c r="I26" s="24"/>
      <c r="J26" s="24"/>
      <c r="K26" s="24"/>
      <c r="L26" s="24"/>
      <c r="M26" s="224">
        <f>ROUNDUP($M$23+$M$24,2)</f>
        <v>0</v>
      </c>
      <c r="N26" s="165"/>
      <c r="O26" s="165"/>
      <c r="P26" s="165"/>
      <c r="Q26" s="24"/>
      <c r="R26" s="25"/>
    </row>
    <row r="27" spans="2:18" s="6" customFormat="1" ht="7.5" customHeight="1">
      <c r="B27" s="23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24"/>
      <c r="R27" s="25"/>
    </row>
    <row r="28" spans="2:18" s="6" customFormat="1" ht="15" customHeight="1">
      <c r="B28" s="23"/>
      <c r="C28" s="24"/>
      <c r="D28" s="29" t="s">
        <v>39</v>
      </c>
      <c r="E28" s="29" t="s">
        <v>40</v>
      </c>
      <c r="F28" s="30">
        <v>0.21</v>
      </c>
      <c r="G28" s="98" t="s">
        <v>41</v>
      </c>
      <c r="H28" s="223">
        <f>ROUNDUP((((SUM($BE$95:$BE$102)+SUM($BE$119:$BE$147))+SUM($BE$149:$BE$153))),2)</f>
        <v>0</v>
      </c>
      <c r="I28" s="165"/>
      <c r="J28" s="165"/>
      <c r="K28" s="24"/>
      <c r="L28" s="24"/>
      <c r="M28" s="223">
        <f>ROUNDUP((((SUM($BE$95:$BE$102)+SUM($BE$119:$BE$147))*$F$28)+SUM($BE$149:$BE$153)*$F$28),1)</f>
        <v>0</v>
      </c>
      <c r="N28" s="165"/>
      <c r="O28" s="165"/>
      <c r="P28" s="165"/>
      <c r="Q28" s="24"/>
      <c r="R28" s="25"/>
    </row>
    <row r="29" spans="2:18" s="6" customFormat="1" ht="15" customHeight="1">
      <c r="B29" s="23"/>
      <c r="C29" s="24"/>
      <c r="D29" s="24"/>
      <c r="E29" s="29" t="s">
        <v>42</v>
      </c>
      <c r="F29" s="30">
        <v>0.15</v>
      </c>
      <c r="G29" s="98" t="s">
        <v>41</v>
      </c>
      <c r="H29" s="223">
        <f>ROUNDUP((((SUM($BF$95:$BF$102)+SUM($BF$119:$BF$147))+SUM($BF$149:$BF$153))),2)</f>
        <v>0</v>
      </c>
      <c r="I29" s="165"/>
      <c r="J29" s="165"/>
      <c r="K29" s="24"/>
      <c r="L29" s="24"/>
      <c r="M29" s="223">
        <f>ROUNDUP((((SUM($BF$95:$BF$102)+SUM($BF$119:$BF$147))*$F$29)+SUM($BF$149:$BF$153)*$F$29),1)</f>
        <v>0</v>
      </c>
      <c r="N29" s="165"/>
      <c r="O29" s="165"/>
      <c r="P29" s="165"/>
      <c r="Q29" s="24"/>
      <c r="R29" s="25"/>
    </row>
    <row r="30" spans="2:18" s="6" customFormat="1" ht="15" customHeight="1" hidden="1">
      <c r="B30" s="23"/>
      <c r="C30" s="24"/>
      <c r="D30" s="24"/>
      <c r="E30" s="29" t="s">
        <v>43</v>
      </c>
      <c r="F30" s="30">
        <v>0.21</v>
      </c>
      <c r="G30" s="98" t="s">
        <v>41</v>
      </c>
      <c r="H30" s="223">
        <f>ROUNDUP((((SUM($BG$95:$BG$102)+SUM($BG$119:$BG$147))+SUM($BG$149:$BG$153))),2)</f>
        <v>0</v>
      </c>
      <c r="I30" s="165"/>
      <c r="J30" s="165"/>
      <c r="K30" s="24"/>
      <c r="L30" s="24"/>
      <c r="M30" s="223">
        <v>0</v>
      </c>
      <c r="N30" s="165"/>
      <c r="O30" s="165"/>
      <c r="P30" s="165"/>
      <c r="Q30" s="24"/>
      <c r="R30" s="25"/>
    </row>
    <row r="31" spans="2:18" s="6" customFormat="1" ht="15" customHeight="1" hidden="1">
      <c r="B31" s="23"/>
      <c r="C31" s="24"/>
      <c r="D31" s="24"/>
      <c r="E31" s="29" t="s">
        <v>44</v>
      </c>
      <c r="F31" s="30">
        <v>0.15</v>
      </c>
      <c r="G31" s="98" t="s">
        <v>41</v>
      </c>
      <c r="H31" s="223">
        <f>ROUNDUP((((SUM($BH$95:$BH$102)+SUM($BH$119:$BH$147))+SUM($BH$149:$BH$153))),2)</f>
        <v>0</v>
      </c>
      <c r="I31" s="165"/>
      <c r="J31" s="165"/>
      <c r="K31" s="24"/>
      <c r="L31" s="24"/>
      <c r="M31" s="223">
        <v>0</v>
      </c>
      <c r="N31" s="165"/>
      <c r="O31" s="165"/>
      <c r="P31" s="165"/>
      <c r="Q31" s="24"/>
      <c r="R31" s="25"/>
    </row>
    <row r="32" spans="2:18" s="6" customFormat="1" ht="15" customHeight="1" hidden="1">
      <c r="B32" s="23"/>
      <c r="C32" s="24"/>
      <c r="D32" s="24"/>
      <c r="E32" s="29" t="s">
        <v>45</v>
      </c>
      <c r="F32" s="30">
        <v>0</v>
      </c>
      <c r="G32" s="98" t="s">
        <v>41</v>
      </c>
      <c r="H32" s="223">
        <f>ROUNDUP((((SUM($BI$95:$BI$102)+SUM($BI$119:$BI$147))+SUM($BI$149:$BI$153))),2)</f>
        <v>0</v>
      </c>
      <c r="I32" s="165"/>
      <c r="J32" s="165"/>
      <c r="K32" s="24"/>
      <c r="L32" s="24"/>
      <c r="M32" s="223">
        <v>0</v>
      </c>
      <c r="N32" s="165"/>
      <c r="O32" s="165"/>
      <c r="P32" s="165"/>
      <c r="Q32" s="24"/>
      <c r="R32" s="25"/>
    </row>
    <row r="33" spans="2:18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5"/>
    </row>
    <row r="34" spans="2:18" s="6" customFormat="1" ht="26.25" customHeight="1">
      <c r="B34" s="23"/>
      <c r="C34" s="33"/>
      <c r="D34" s="34" t="s">
        <v>46</v>
      </c>
      <c r="E34" s="35"/>
      <c r="F34" s="35"/>
      <c r="G34" s="99" t="s">
        <v>47</v>
      </c>
      <c r="H34" s="36" t="s">
        <v>48</v>
      </c>
      <c r="I34" s="35"/>
      <c r="J34" s="35"/>
      <c r="K34" s="35"/>
      <c r="L34" s="179">
        <f>ROUNDUP(SUM($M$26:$M$32),2)</f>
        <v>0</v>
      </c>
      <c r="M34" s="171"/>
      <c r="N34" s="171"/>
      <c r="O34" s="171"/>
      <c r="P34" s="173"/>
      <c r="Q34" s="33"/>
      <c r="R34" s="25"/>
    </row>
    <row r="35" spans="2:18" s="6" customFormat="1" ht="1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</row>
    <row r="36" spans="2:18" s="6" customFormat="1" ht="1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s="2" customFormat="1" ht="14.25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</row>
    <row r="38" spans="2:18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</row>
    <row r="39" spans="2:18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49</v>
      </c>
      <c r="E50" s="38"/>
      <c r="F50" s="38"/>
      <c r="G50" s="38"/>
      <c r="H50" s="39"/>
      <c r="I50" s="24"/>
      <c r="J50" s="37" t="s">
        <v>50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51</v>
      </c>
      <c r="E59" s="43"/>
      <c r="F59" s="43"/>
      <c r="G59" s="44" t="s">
        <v>52</v>
      </c>
      <c r="H59" s="45"/>
      <c r="I59" s="24"/>
      <c r="J59" s="42" t="s">
        <v>51</v>
      </c>
      <c r="K59" s="43"/>
      <c r="L59" s="43"/>
      <c r="M59" s="43"/>
      <c r="N59" s="44" t="s">
        <v>52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53</v>
      </c>
      <c r="E61" s="38"/>
      <c r="F61" s="38"/>
      <c r="G61" s="38"/>
      <c r="H61" s="39"/>
      <c r="I61" s="24"/>
      <c r="J61" s="37" t="s">
        <v>54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51</v>
      </c>
      <c r="E70" s="43"/>
      <c r="F70" s="43"/>
      <c r="G70" s="44" t="s">
        <v>52</v>
      </c>
      <c r="H70" s="45"/>
      <c r="I70" s="24"/>
      <c r="J70" s="42" t="s">
        <v>51</v>
      </c>
      <c r="K70" s="43"/>
      <c r="L70" s="43"/>
      <c r="M70" s="43"/>
      <c r="N70" s="44" t="s">
        <v>52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0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</row>
    <row r="76" spans="2:21" s="6" customFormat="1" ht="37.5" customHeight="1">
      <c r="B76" s="23"/>
      <c r="C76" s="180" t="s">
        <v>93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7.5" customHeight="1">
      <c r="B78" s="23"/>
      <c r="C78" s="57" t="s">
        <v>16</v>
      </c>
      <c r="D78" s="24"/>
      <c r="E78" s="24"/>
      <c r="F78" s="181" t="str">
        <f>$F$6</f>
        <v>Darová rekonstrukce sklepa - ztracené bednění</v>
      </c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24"/>
      <c r="R78" s="25"/>
      <c r="T78" s="24"/>
      <c r="U78" s="24"/>
    </row>
    <row r="79" spans="2:21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5"/>
      <c r="T79" s="24"/>
      <c r="U79" s="24"/>
    </row>
    <row r="80" spans="2:21" s="6" customFormat="1" ht="18.75" customHeight="1">
      <c r="B80" s="23"/>
      <c r="C80" s="18" t="s">
        <v>22</v>
      </c>
      <c r="D80" s="24"/>
      <c r="E80" s="24"/>
      <c r="F80" s="16" t="str">
        <f>$F$8</f>
        <v> </v>
      </c>
      <c r="G80" s="24"/>
      <c r="H80" s="24"/>
      <c r="I80" s="24"/>
      <c r="J80" s="24"/>
      <c r="K80" s="18" t="s">
        <v>24</v>
      </c>
      <c r="L80" s="24"/>
      <c r="M80" s="215" t="str">
        <f>IF($O$8="","",$O$8)</f>
        <v>11.11.2013</v>
      </c>
      <c r="N80" s="165"/>
      <c r="O80" s="165"/>
      <c r="P80" s="165"/>
      <c r="Q80" s="24"/>
      <c r="R80" s="25"/>
      <c r="T80" s="24"/>
      <c r="U80" s="24"/>
    </row>
    <row r="81" spans="2:21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5"/>
      <c r="T81" s="24"/>
      <c r="U81" s="24"/>
    </row>
    <row r="82" spans="2:21" s="6" customFormat="1" ht="15.75" customHeight="1">
      <c r="B82" s="23"/>
      <c r="C82" s="18" t="s">
        <v>28</v>
      </c>
      <c r="D82" s="24"/>
      <c r="E82" s="24"/>
      <c r="F82" s="16" t="str">
        <f>$E$11</f>
        <v> </v>
      </c>
      <c r="G82" s="24"/>
      <c r="H82" s="24"/>
      <c r="I82" s="24"/>
      <c r="J82" s="24"/>
      <c r="K82" s="18" t="s">
        <v>33</v>
      </c>
      <c r="L82" s="24"/>
      <c r="M82" s="183" t="str">
        <f>$E$17</f>
        <v> </v>
      </c>
      <c r="N82" s="165"/>
      <c r="O82" s="165"/>
      <c r="P82" s="165"/>
      <c r="Q82" s="165"/>
      <c r="R82" s="25"/>
      <c r="T82" s="24"/>
      <c r="U82" s="24"/>
    </row>
    <row r="83" spans="2:21" s="6" customFormat="1" ht="15" customHeight="1">
      <c r="B83" s="23"/>
      <c r="C83" s="18" t="s">
        <v>31</v>
      </c>
      <c r="D83" s="24"/>
      <c r="E83" s="24"/>
      <c r="F83" s="16" t="str">
        <f>IF($E$14="","",$E$14)</f>
        <v>Vyplň údaj</v>
      </c>
      <c r="G83" s="24"/>
      <c r="H83" s="24"/>
      <c r="I83" s="24"/>
      <c r="J83" s="24"/>
      <c r="K83" s="18" t="s">
        <v>35</v>
      </c>
      <c r="L83" s="24"/>
      <c r="M83" s="183" t="str">
        <f>$E$20</f>
        <v> </v>
      </c>
      <c r="N83" s="165"/>
      <c r="O83" s="165"/>
      <c r="P83" s="165"/>
      <c r="Q83" s="165"/>
      <c r="R83" s="25"/>
      <c r="T83" s="24"/>
      <c r="U83" s="24"/>
    </row>
    <row r="84" spans="2:21" s="6" customFormat="1" ht="11.25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5"/>
      <c r="T84" s="24"/>
      <c r="U84" s="24"/>
    </row>
    <row r="85" spans="2:21" s="6" customFormat="1" ht="30" customHeight="1">
      <c r="B85" s="23"/>
      <c r="C85" s="221" t="s">
        <v>94</v>
      </c>
      <c r="D85" s="161"/>
      <c r="E85" s="161"/>
      <c r="F85" s="161"/>
      <c r="G85" s="161"/>
      <c r="H85" s="33"/>
      <c r="I85" s="33"/>
      <c r="J85" s="33"/>
      <c r="K85" s="33"/>
      <c r="L85" s="33"/>
      <c r="M85" s="33"/>
      <c r="N85" s="221" t="s">
        <v>95</v>
      </c>
      <c r="O85" s="165"/>
      <c r="P85" s="165"/>
      <c r="Q85" s="165"/>
      <c r="R85" s="25"/>
      <c r="T85" s="24"/>
      <c r="U85" s="24"/>
    </row>
    <row r="86" spans="2:21" s="6" customFormat="1" ht="11.2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5"/>
      <c r="T86" s="24"/>
      <c r="U86" s="24"/>
    </row>
    <row r="87" spans="2:47" s="6" customFormat="1" ht="30" customHeight="1">
      <c r="B87" s="23"/>
      <c r="C87" s="71" t="s">
        <v>96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168">
        <f>ROUNDUP($N$119,2)</f>
        <v>0</v>
      </c>
      <c r="O87" s="165"/>
      <c r="P87" s="165"/>
      <c r="Q87" s="165"/>
      <c r="R87" s="25"/>
      <c r="T87" s="24"/>
      <c r="U87" s="24"/>
      <c r="AU87" s="6" t="s">
        <v>97</v>
      </c>
    </row>
    <row r="88" spans="2:21" s="103" customFormat="1" ht="25.5" customHeight="1">
      <c r="B88" s="104"/>
      <c r="C88" s="105"/>
      <c r="D88" s="105" t="s">
        <v>98</v>
      </c>
      <c r="E88" s="105"/>
      <c r="F88" s="105"/>
      <c r="G88" s="105"/>
      <c r="H88" s="105"/>
      <c r="I88" s="105"/>
      <c r="J88" s="105"/>
      <c r="K88" s="105"/>
      <c r="L88" s="105"/>
      <c r="M88" s="105"/>
      <c r="N88" s="222">
        <f>ROUNDUP($N$120,2)</f>
        <v>0</v>
      </c>
      <c r="O88" s="220"/>
      <c r="P88" s="220"/>
      <c r="Q88" s="220"/>
      <c r="R88" s="106"/>
      <c r="T88" s="105"/>
      <c r="U88" s="105"/>
    </row>
    <row r="89" spans="2:21" s="107" customFormat="1" ht="21" customHeight="1">
      <c r="B89" s="108"/>
      <c r="C89" s="84"/>
      <c r="D89" s="84" t="s">
        <v>99</v>
      </c>
      <c r="E89" s="84"/>
      <c r="F89" s="84"/>
      <c r="G89" s="84"/>
      <c r="H89" s="84"/>
      <c r="I89" s="84"/>
      <c r="J89" s="84"/>
      <c r="K89" s="84"/>
      <c r="L89" s="84"/>
      <c r="M89" s="84"/>
      <c r="N89" s="167">
        <f>ROUNDUP($N$121,2)</f>
        <v>0</v>
      </c>
      <c r="O89" s="219"/>
      <c r="P89" s="219"/>
      <c r="Q89" s="219"/>
      <c r="R89" s="109"/>
      <c r="T89" s="84"/>
      <c r="U89" s="84"/>
    </row>
    <row r="90" spans="2:21" s="107" customFormat="1" ht="21" customHeight="1">
      <c r="B90" s="108"/>
      <c r="C90" s="84"/>
      <c r="D90" s="84" t="s">
        <v>100</v>
      </c>
      <c r="E90" s="84"/>
      <c r="F90" s="84"/>
      <c r="G90" s="84"/>
      <c r="H90" s="84"/>
      <c r="I90" s="84"/>
      <c r="J90" s="84"/>
      <c r="K90" s="84"/>
      <c r="L90" s="84"/>
      <c r="M90" s="84"/>
      <c r="N90" s="167">
        <f>ROUNDUP($N$125,2)</f>
        <v>0</v>
      </c>
      <c r="O90" s="219"/>
      <c r="P90" s="219"/>
      <c r="Q90" s="219"/>
      <c r="R90" s="109"/>
      <c r="T90" s="84"/>
      <c r="U90" s="84"/>
    </row>
    <row r="91" spans="2:21" s="107" customFormat="1" ht="21" customHeight="1">
      <c r="B91" s="108"/>
      <c r="C91" s="84"/>
      <c r="D91" s="84" t="s">
        <v>101</v>
      </c>
      <c r="E91" s="84"/>
      <c r="F91" s="84"/>
      <c r="G91" s="84"/>
      <c r="H91" s="84"/>
      <c r="I91" s="84"/>
      <c r="J91" s="84"/>
      <c r="K91" s="84"/>
      <c r="L91" s="84"/>
      <c r="M91" s="84"/>
      <c r="N91" s="167">
        <f>ROUNDUP($N$134,2)</f>
        <v>0</v>
      </c>
      <c r="O91" s="219"/>
      <c r="P91" s="219"/>
      <c r="Q91" s="219"/>
      <c r="R91" s="109"/>
      <c r="T91" s="84"/>
      <c r="U91" s="84"/>
    </row>
    <row r="92" spans="2:21" s="107" customFormat="1" ht="15.75" customHeight="1">
      <c r="B92" s="108"/>
      <c r="C92" s="84"/>
      <c r="D92" s="84" t="s">
        <v>102</v>
      </c>
      <c r="E92" s="84"/>
      <c r="F92" s="84"/>
      <c r="G92" s="84"/>
      <c r="H92" s="84"/>
      <c r="I92" s="84"/>
      <c r="J92" s="84"/>
      <c r="K92" s="84"/>
      <c r="L92" s="84"/>
      <c r="M92" s="84"/>
      <c r="N92" s="167">
        <f>ROUNDUP($N$141,2)</f>
        <v>0</v>
      </c>
      <c r="O92" s="219"/>
      <c r="P92" s="219"/>
      <c r="Q92" s="219"/>
      <c r="R92" s="109"/>
      <c r="T92" s="84"/>
      <c r="U92" s="84"/>
    </row>
    <row r="93" spans="2:21" s="103" customFormat="1" ht="22.5" customHeight="1">
      <c r="B93" s="104"/>
      <c r="C93" s="105"/>
      <c r="D93" s="105" t="s">
        <v>103</v>
      </c>
      <c r="E93" s="105"/>
      <c r="F93" s="105"/>
      <c r="G93" s="105"/>
      <c r="H93" s="105"/>
      <c r="I93" s="105"/>
      <c r="J93" s="105"/>
      <c r="K93" s="105"/>
      <c r="L93" s="105"/>
      <c r="M93" s="105"/>
      <c r="N93" s="208">
        <f>$N$148</f>
        <v>0</v>
      </c>
      <c r="O93" s="220"/>
      <c r="P93" s="220"/>
      <c r="Q93" s="220"/>
      <c r="R93" s="106"/>
      <c r="T93" s="105"/>
      <c r="U93" s="105"/>
    </row>
    <row r="94" spans="2:21" s="6" customFormat="1" ht="22.5" customHeight="1"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5"/>
      <c r="T94" s="24"/>
      <c r="U94" s="24"/>
    </row>
    <row r="95" spans="2:21" s="6" customFormat="1" ht="30" customHeight="1">
      <c r="B95" s="23"/>
      <c r="C95" s="71" t="s">
        <v>104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168">
        <f>ROUNDUP($N$96+$N$97+$N$98+$N$99+$N$100+$N$101,2)</f>
        <v>0</v>
      </c>
      <c r="O95" s="165"/>
      <c r="P95" s="165"/>
      <c r="Q95" s="165"/>
      <c r="R95" s="25"/>
      <c r="T95" s="110"/>
      <c r="U95" s="111" t="s">
        <v>39</v>
      </c>
    </row>
    <row r="96" spans="2:62" s="6" customFormat="1" ht="18.75" customHeight="1">
      <c r="B96" s="23"/>
      <c r="C96" s="24"/>
      <c r="D96" s="164" t="s">
        <v>105</v>
      </c>
      <c r="E96" s="165"/>
      <c r="F96" s="165"/>
      <c r="G96" s="165"/>
      <c r="H96" s="165"/>
      <c r="I96" s="24"/>
      <c r="J96" s="24"/>
      <c r="K96" s="24"/>
      <c r="L96" s="24"/>
      <c r="M96" s="24"/>
      <c r="N96" s="166">
        <f>ROUNDUP($N$87*$T$96,2)</f>
        <v>0</v>
      </c>
      <c r="O96" s="165"/>
      <c r="P96" s="165"/>
      <c r="Q96" s="165"/>
      <c r="R96" s="25"/>
      <c r="T96" s="112"/>
      <c r="U96" s="113" t="s">
        <v>40</v>
      </c>
      <c r="AY96" s="6" t="s">
        <v>106</v>
      </c>
      <c r="BE96" s="88">
        <f>IF($U$96="základní",$N$96,0)</f>
        <v>0</v>
      </c>
      <c r="BF96" s="88">
        <f>IF($U$96="snížená",$N$96,0)</f>
        <v>0</v>
      </c>
      <c r="BG96" s="88">
        <f>IF($U$96="zákl. přenesená",$N$96,0)</f>
        <v>0</v>
      </c>
      <c r="BH96" s="88">
        <f>IF($U$96="sníž. přenesená",$N$96,0)</f>
        <v>0</v>
      </c>
      <c r="BI96" s="88">
        <f>IF($U$96="nulová",$N$96,0)</f>
        <v>0</v>
      </c>
      <c r="BJ96" s="6" t="s">
        <v>21</v>
      </c>
    </row>
    <row r="97" spans="2:62" s="6" customFormat="1" ht="18.75" customHeight="1">
      <c r="B97" s="23"/>
      <c r="C97" s="24"/>
      <c r="D97" s="164" t="s">
        <v>107</v>
      </c>
      <c r="E97" s="165"/>
      <c r="F97" s="165"/>
      <c r="G97" s="165"/>
      <c r="H97" s="165"/>
      <c r="I97" s="24"/>
      <c r="J97" s="24"/>
      <c r="K97" s="24"/>
      <c r="L97" s="24"/>
      <c r="M97" s="24"/>
      <c r="N97" s="166">
        <f>ROUNDUP($N$87*$T$97,2)</f>
        <v>0</v>
      </c>
      <c r="O97" s="165"/>
      <c r="P97" s="165"/>
      <c r="Q97" s="165"/>
      <c r="R97" s="25"/>
      <c r="T97" s="112"/>
      <c r="U97" s="113" t="s">
        <v>40</v>
      </c>
      <c r="AY97" s="6" t="s">
        <v>106</v>
      </c>
      <c r="BE97" s="88">
        <f>IF($U$97="základní",$N$97,0)</f>
        <v>0</v>
      </c>
      <c r="BF97" s="88">
        <f>IF($U$97="snížená",$N$97,0)</f>
        <v>0</v>
      </c>
      <c r="BG97" s="88">
        <f>IF($U$97="zákl. přenesená",$N$97,0)</f>
        <v>0</v>
      </c>
      <c r="BH97" s="88">
        <f>IF($U$97="sníž. přenesená",$N$97,0)</f>
        <v>0</v>
      </c>
      <c r="BI97" s="88">
        <f>IF($U$97="nulová",$N$97,0)</f>
        <v>0</v>
      </c>
      <c r="BJ97" s="6" t="s">
        <v>21</v>
      </c>
    </row>
    <row r="98" spans="2:62" s="6" customFormat="1" ht="18.75" customHeight="1">
      <c r="B98" s="23"/>
      <c r="C98" s="24"/>
      <c r="D98" s="164" t="s">
        <v>108</v>
      </c>
      <c r="E98" s="165"/>
      <c r="F98" s="165"/>
      <c r="G98" s="165"/>
      <c r="H98" s="165"/>
      <c r="I98" s="24"/>
      <c r="J98" s="24"/>
      <c r="K98" s="24"/>
      <c r="L98" s="24"/>
      <c r="M98" s="24"/>
      <c r="N98" s="166">
        <f>ROUNDUP($N$87*$T$98,2)</f>
        <v>0</v>
      </c>
      <c r="O98" s="165"/>
      <c r="P98" s="165"/>
      <c r="Q98" s="165"/>
      <c r="R98" s="25"/>
      <c r="T98" s="112"/>
      <c r="U98" s="113" t="s">
        <v>40</v>
      </c>
      <c r="AY98" s="6" t="s">
        <v>106</v>
      </c>
      <c r="BE98" s="88">
        <f>IF($U$98="základní",$N$98,0)</f>
        <v>0</v>
      </c>
      <c r="BF98" s="88">
        <f>IF($U$98="snížená",$N$98,0)</f>
        <v>0</v>
      </c>
      <c r="BG98" s="88">
        <f>IF($U$98="zákl. přenesená",$N$98,0)</f>
        <v>0</v>
      </c>
      <c r="BH98" s="88">
        <f>IF($U$98="sníž. přenesená",$N$98,0)</f>
        <v>0</v>
      </c>
      <c r="BI98" s="88">
        <f>IF($U$98="nulová",$N$98,0)</f>
        <v>0</v>
      </c>
      <c r="BJ98" s="6" t="s">
        <v>21</v>
      </c>
    </row>
    <row r="99" spans="2:62" s="6" customFormat="1" ht="18.75" customHeight="1">
      <c r="B99" s="23"/>
      <c r="C99" s="24"/>
      <c r="D99" s="164" t="s">
        <v>109</v>
      </c>
      <c r="E99" s="165"/>
      <c r="F99" s="165"/>
      <c r="G99" s="165"/>
      <c r="H99" s="165"/>
      <c r="I99" s="24"/>
      <c r="J99" s="24"/>
      <c r="K99" s="24"/>
      <c r="L99" s="24"/>
      <c r="M99" s="24"/>
      <c r="N99" s="166">
        <f>ROUNDUP($N$87*$T$99,2)</f>
        <v>0</v>
      </c>
      <c r="O99" s="165"/>
      <c r="P99" s="165"/>
      <c r="Q99" s="165"/>
      <c r="R99" s="25"/>
      <c r="T99" s="112"/>
      <c r="U99" s="113" t="s">
        <v>40</v>
      </c>
      <c r="AY99" s="6" t="s">
        <v>106</v>
      </c>
      <c r="BE99" s="88">
        <f>IF($U$99="základní",$N$99,0)</f>
        <v>0</v>
      </c>
      <c r="BF99" s="88">
        <f>IF($U$99="snížená",$N$99,0)</f>
        <v>0</v>
      </c>
      <c r="BG99" s="88">
        <f>IF($U$99="zákl. přenesená",$N$99,0)</f>
        <v>0</v>
      </c>
      <c r="BH99" s="88">
        <f>IF($U$99="sníž. přenesená",$N$99,0)</f>
        <v>0</v>
      </c>
      <c r="BI99" s="88">
        <f>IF($U$99="nulová",$N$99,0)</f>
        <v>0</v>
      </c>
      <c r="BJ99" s="6" t="s">
        <v>21</v>
      </c>
    </row>
    <row r="100" spans="2:62" s="6" customFormat="1" ht="18.75" customHeight="1">
      <c r="B100" s="23"/>
      <c r="C100" s="24"/>
      <c r="D100" s="164" t="s">
        <v>110</v>
      </c>
      <c r="E100" s="165"/>
      <c r="F100" s="165"/>
      <c r="G100" s="165"/>
      <c r="H100" s="165"/>
      <c r="I100" s="24"/>
      <c r="J100" s="24"/>
      <c r="K100" s="24"/>
      <c r="L100" s="24"/>
      <c r="M100" s="24"/>
      <c r="N100" s="166">
        <f>ROUNDUP($N$87*$T$100,2)</f>
        <v>0</v>
      </c>
      <c r="O100" s="165"/>
      <c r="P100" s="165"/>
      <c r="Q100" s="165"/>
      <c r="R100" s="25"/>
      <c r="T100" s="112"/>
      <c r="U100" s="113" t="s">
        <v>40</v>
      </c>
      <c r="AY100" s="6" t="s">
        <v>106</v>
      </c>
      <c r="BE100" s="88">
        <f>IF($U$100="základní",$N$100,0)</f>
        <v>0</v>
      </c>
      <c r="BF100" s="88">
        <f>IF($U$100="snížená",$N$100,0)</f>
        <v>0</v>
      </c>
      <c r="BG100" s="88">
        <f>IF($U$100="zákl. přenesená",$N$100,0)</f>
        <v>0</v>
      </c>
      <c r="BH100" s="88">
        <f>IF($U$100="sníž. přenesená",$N$100,0)</f>
        <v>0</v>
      </c>
      <c r="BI100" s="88">
        <f>IF($U$100="nulová",$N$100,0)</f>
        <v>0</v>
      </c>
      <c r="BJ100" s="6" t="s">
        <v>21</v>
      </c>
    </row>
    <row r="101" spans="2:62" s="6" customFormat="1" ht="18.75" customHeight="1">
      <c r="B101" s="23"/>
      <c r="C101" s="24"/>
      <c r="D101" s="84" t="s">
        <v>111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166">
        <f>ROUNDUP($N$87*$T$101,2)</f>
        <v>0</v>
      </c>
      <c r="O101" s="165"/>
      <c r="P101" s="165"/>
      <c r="Q101" s="165"/>
      <c r="R101" s="25"/>
      <c r="T101" s="114"/>
      <c r="U101" s="115" t="s">
        <v>40</v>
      </c>
      <c r="AY101" s="6" t="s">
        <v>112</v>
      </c>
      <c r="BE101" s="88">
        <f>IF($U$101="základní",$N$101,0)</f>
        <v>0</v>
      </c>
      <c r="BF101" s="88">
        <f>IF($U$101="snížená",$N$101,0)</f>
        <v>0</v>
      </c>
      <c r="BG101" s="88">
        <f>IF($U$101="zákl. přenesená",$N$101,0)</f>
        <v>0</v>
      </c>
      <c r="BH101" s="88">
        <f>IF($U$101="sníž. přenesená",$N$101,0)</f>
        <v>0</v>
      </c>
      <c r="BI101" s="88">
        <f>IF($U$101="nulová",$N$101,0)</f>
        <v>0</v>
      </c>
      <c r="BJ101" s="6" t="s">
        <v>21</v>
      </c>
    </row>
    <row r="102" spans="2:21" s="6" customFormat="1" ht="14.25" customHeight="1"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5"/>
      <c r="T102" s="24"/>
      <c r="U102" s="24"/>
    </row>
    <row r="103" spans="2:21" s="6" customFormat="1" ht="30" customHeight="1">
      <c r="B103" s="23"/>
      <c r="C103" s="95" t="s">
        <v>88</v>
      </c>
      <c r="D103" s="33"/>
      <c r="E103" s="33"/>
      <c r="F103" s="33"/>
      <c r="G103" s="33"/>
      <c r="H103" s="33"/>
      <c r="I103" s="33"/>
      <c r="J103" s="33"/>
      <c r="K103" s="33"/>
      <c r="L103" s="160">
        <f>ROUNDUP(SUM($N$87+$N$95),2)</f>
        <v>0</v>
      </c>
      <c r="M103" s="161"/>
      <c r="N103" s="161"/>
      <c r="O103" s="161"/>
      <c r="P103" s="161"/>
      <c r="Q103" s="161"/>
      <c r="R103" s="25"/>
      <c r="T103" s="24"/>
      <c r="U103" s="24"/>
    </row>
    <row r="104" spans="2:21" s="6" customFormat="1" ht="7.5" customHeight="1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8"/>
      <c r="T104" s="24"/>
      <c r="U104" s="24"/>
    </row>
    <row r="108" spans="2:18" s="6" customFormat="1" ht="7.5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1"/>
    </row>
    <row r="109" spans="2:18" s="6" customFormat="1" ht="37.5" customHeight="1">
      <c r="B109" s="23"/>
      <c r="C109" s="180" t="s">
        <v>113</v>
      </c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25"/>
    </row>
    <row r="110" spans="2:18" s="6" customFormat="1" ht="7.5" customHeight="1">
      <c r="B110" s="23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5"/>
    </row>
    <row r="111" spans="2:18" s="6" customFormat="1" ht="37.5" customHeight="1">
      <c r="B111" s="23"/>
      <c r="C111" s="57" t="s">
        <v>16</v>
      </c>
      <c r="D111" s="24"/>
      <c r="E111" s="24"/>
      <c r="F111" s="181" t="str">
        <f>$F$6</f>
        <v>Darová rekonstrukce sklepa - ztracené bednění</v>
      </c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4"/>
      <c r="R111" s="25"/>
    </row>
    <row r="112" spans="2:18" s="6" customFormat="1" ht="7.5" customHeight="1"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5"/>
    </row>
    <row r="113" spans="2:18" s="6" customFormat="1" ht="18.75" customHeight="1">
      <c r="B113" s="23"/>
      <c r="C113" s="18" t="s">
        <v>22</v>
      </c>
      <c r="D113" s="24"/>
      <c r="E113" s="24"/>
      <c r="F113" s="16" t="str">
        <f>$F$8</f>
        <v> </v>
      </c>
      <c r="G113" s="24"/>
      <c r="H113" s="24"/>
      <c r="I113" s="24"/>
      <c r="J113" s="24"/>
      <c r="K113" s="18" t="s">
        <v>24</v>
      </c>
      <c r="L113" s="24"/>
      <c r="M113" s="215" t="str">
        <f>IF($O$8="","",$O$8)</f>
        <v>11.11.2013</v>
      </c>
      <c r="N113" s="165"/>
      <c r="O113" s="165"/>
      <c r="P113" s="165"/>
      <c r="Q113" s="24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15.75" customHeight="1">
      <c r="B115" s="23"/>
      <c r="C115" s="18" t="s">
        <v>28</v>
      </c>
      <c r="D115" s="24"/>
      <c r="E115" s="24"/>
      <c r="F115" s="16" t="str">
        <f>$E$11</f>
        <v> </v>
      </c>
      <c r="G115" s="24"/>
      <c r="H115" s="24"/>
      <c r="I115" s="24"/>
      <c r="J115" s="24"/>
      <c r="K115" s="18" t="s">
        <v>33</v>
      </c>
      <c r="L115" s="24"/>
      <c r="M115" s="183" t="str">
        <f>$E$17</f>
        <v> </v>
      </c>
      <c r="N115" s="165"/>
      <c r="O115" s="165"/>
      <c r="P115" s="165"/>
      <c r="Q115" s="165"/>
      <c r="R115" s="25"/>
    </row>
    <row r="116" spans="2:18" s="6" customFormat="1" ht="15" customHeight="1">
      <c r="B116" s="23"/>
      <c r="C116" s="18" t="s">
        <v>31</v>
      </c>
      <c r="D116" s="24"/>
      <c r="E116" s="24"/>
      <c r="F116" s="16" t="str">
        <f>IF($E$14="","",$E$14)</f>
        <v>Vyplň údaj</v>
      </c>
      <c r="G116" s="24"/>
      <c r="H116" s="24"/>
      <c r="I116" s="24"/>
      <c r="J116" s="24"/>
      <c r="K116" s="18" t="s">
        <v>35</v>
      </c>
      <c r="L116" s="24"/>
      <c r="M116" s="183" t="str">
        <f>$E$20</f>
        <v> </v>
      </c>
      <c r="N116" s="165"/>
      <c r="O116" s="165"/>
      <c r="P116" s="165"/>
      <c r="Q116" s="165"/>
      <c r="R116" s="25"/>
    </row>
    <row r="117" spans="2:18" s="6" customFormat="1" ht="11.2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</row>
    <row r="118" spans="2:27" s="116" customFormat="1" ht="30" customHeight="1">
      <c r="B118" s="117"/>
      <c r="C118" s="118" t="s">
        <v>114</v>
      </c>
      <c r="D118" s="119" t="s">
        <v>115</v>
      </c>
      <c r="E118" s="119" t="s">
        <v>57</v>
      </c>
      <c r="F118" s="216" t="s">
        <v>116</v>
      </c>
      <c r="G118" s="217"/>
      <c r="H118" s="217"/>
      <c r="I118" s="217"/>
      <c r="J118" s="119" t="s">
        <v>117</v>
      </c>
      <c r="K118" s="119" t="s">
        <v>118</v>
      </c>
      <c r="L118" s="216" t="s">
        <v>119</v>
      </c>
      <c r="M118" s="217"/>
      <c r="N118" s="216" t="s">
        <v>120</v>
      </c>
      <c r="O118" s="217"/>
      <c r="P118" s="217"/>
      <c r="Q118" s="218"/>
      <c r="R118" s="120"/>
      <c r="T118" s="66" t="s">
        <v>121</v>
      </c>
      <c r="U118" s="67" t="s">
        <v>39</v>
      </c>
      <c r="V118" s="67" t="s">
        <v>122</v>
      </c>
      <c r="W118" s="67" t="s">
        <v>123</v>
      </c>
      <c r="X118" s="67" t="s">
        <v>124</v>
      </c>
      <c r="Y118" s="67" t="s">
        <v>125</v>
      </c>
      <c r="Z118" s="67" t="s">
        <v>126</v>
      </c>
      <c r="AA118" s="68" t="s">
        <v>127</v>
      </c>
    </row>
    <row r="119" spans="2:63" s="6" customFormat="1" ht="30" customHeight="1">
      <c r="B119" s="23"/>
      <c r="C119" s="71" t="s">
        <v>92</v>
      </c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07">
        <f>$BK$119</f>
        <v>0</v>
      </c>
      <c r="O119" s="165"/>
      <c r="P119" s="165"/>
      <c r="Q119" s="165"/>
      <c r="R119" s="25"/>
      <c r="T119" s="70"/>
      <c r="U119" s="38"/>
      <c r="V119" s="38"/>
      <c r="W119" s="121">
        <f>$W$120+$W$148</f>
        <v>52.869789000000004</v>
      </c>
      <c r="X119" s="38"/>
      <c r="Y119" s="121">
        <f>$Y$120+$Y$148</f>
        <v>6.907961439999999</v>
      </c>
      <c r="Z119" s="38"/>
      <c r="AA119" s="122">
        <f>$AA$120+$AA$148</f>
        <v>3.111</v>
      </c>
      <c r="AT119" s="6" t="s">
        <v>74</v>
      </c>
      <c r="AU119" s="6" t="s">
        <v>97</v>
      </c>
      <c r="BK119" s="123">
        <f>$BK$120+$BK$148</f>
        <v>0</v>
      </c>
    </row>
    <row r="120" spans="2:63" s="124" customFormat="1" ht="37.5" customHeight="1">
      <c r="B120" s="125"/>
      <c r="C120" s="126"/>
      <c r="D120" s="127" t="s">
        <v>98</v>
      </c>
      <c r="E120" s="126"/>
      <c r="F120" s="126"/>
      <c r="G120" s="126"/>
      <c r="H120" s="126"/>
      <c r="I120" s="126"/>
      <c r="J120" s="126"/>
      <c r="K120" s="126"/>
      <c r="L120" s="126"/>
      <c r="M120" s="126"/>
      <c r="N120" s="208">
        <f>$BK$120</f>
        <v>0</v>
      </c>
      <c r="O120" s="209"/>
      <c r="P120" s="209"/>
      <c r="Q120" s="209"/>
      <c r="R120" s="128"/>
      <c r="T120" s="129"/>
      <c r="U120" s="126"/>
      <c r="V120" s="126"/>
      <c r="W120" s="130">
        <f>$W$121+$W$125+$W$134</f>
        <v>52.869789000000004</v>
      </c>
      <c r="X120" s="126"/>
      <c r="Y120" s="130">
        <f>$Y$121+$Y$125+$Y$134</f>
        <v>6.907961439999999</v>
      </c>
      <c r="Z120" s="126"/>
      <c r="AA120" s="131">
        <f>$AA$121+$AA$125+$AA$134</f>
        <v>3.111</v>
      </c>
      <c r="AR120" s="132" t="s">
        <v>21</v>
      </c>
      <c r="AT120" s="132" t="s">
        <v>74</v>
      </c>
      <c r="AU120" s="132" t="s">
        <v>75</v>
      </c>
      <c r="AY120" s="132" t="s">
        <v>128</v>
      </c>
      <c r="BK120" s="133">
        <f>$BK$121+$BK$125+$BK$134</f>
        <v>0</v>
      </c>
    </row>
    <row r="121" spans="2:63" s="124" customFormat="1" ht="21" customHeight="1">
      <c r="B121" s="125"/>
      <c r="C121" s="126"/>
      <c r="D121" s="134" t="s">
        <v>99</v>
      </c>
      <c r="E121" s="126"/>
      <c r="F121" s="126"/>
      <c r="G121" s="126"/>
      <c r="H121" s="126"/>
      <c r="I121" s="126"/>
      <c r="J121" s="126"/>
      <c r="K121" s="126"/>
      <c r="L121" s="126"/>
      <c r="M121" s="126"/>
      <c r="N121" s="210">
        <f>$BK$121</f>
        <v>0</v>
      </c>
      <c r="O121" s="209"/>
      <c r="P121" s="209"/>
      <c r="Q121" s="209"/>
      <c r="R121" s="128"/>
      <c r="T121" s="129"/>
      <c r="U121" s="126"/>
      <c r="V121" s="126"/>
      <c r="W121" s="130">
        <f>SUM($W$122:$W$124)</f>
        <v>4.85352</v>
      </c>
      <c r="X121" s="126"/>
      <c r="Y121" s="130">
        <f>SUM($Y$122:$Y$124)</f>
        <v>0</v>
      </c>
      <c r="Z121" s="126"/>
      <c r="AA121" s="131">
        <f>SUM($AA$122:$AA$124)</f>
        <v>0</v>
      </c>
      <c r="AR121" s="132" t="s">
        <v>21</v>
      </c>
      <c r="AT121" s="132" t="s">
        <v>74</v>
      </c>
      <c r="AU121" s="132" t="s">
        <v>21</v>
      </c>
      <c r="AY121" s="132" t="s">
        <v>128</v>
      </c>
      <c r="BK121" s="133">
        <f>SUM($BK$122:$BK$124)</f>
        <v>0</v>
      </c>
    </row>
    <row r="122" spans="2:64" s="6" customFormat="1" ht="27" customHeight="1">
      <c r="B122" s="23"/>
      <c r="C122" s="135" t="s">
        <v>21</v>
      </c>
      <c r="D122" s="135" t="s">
        <v>129</v>
      </c>
      <c r="E122" s="136" t="s">
        <v>130</v>
      </c>
      <c r="F122" s="211" t="s">
        <v>131</v>
      </c>
      <c r="G122" s="205"/>
      <c r="H122" s="205"/>
      <c r="I122" s="205"/>
      <c r="J122" s="137" t="s">
        <v>132</v>
      </c>
      <c r="K122" s="138">
        <v>0.63</v>
      </c>
      <c r="L122" s="204">
        <v>0</v>
      </c>
      <c r="M122" s="205"/>
      <c r="N122" s="206">
        <f>ROUND($L$122*$K$122,2)</f>
        <v>0</v>
      </c>
      <c r="O122" s="205"/>
      <c r="P122" s="205"/>
      <c r="Q122" s="205"/>
      <c r="R122" s="25"/>
      <c r="T122" s="139"/>
      <c r="U122" s="31" t="s">
        <v>40</v>
      </c>
      <c r="V122" s="140">
        <v>7.704</v>
      </c>
      <c r="W122" s="140">
        <f>$V$122*$K$122</f>
        <v>4.85352</v>
      </c>
      <c r="X122" s="140">
        <v>0</v>
      </c>
      <c r="Y122" s="140">
        <f>$X$122*$K$122</f>
        <v>0</v>
      </c>
      <c r="Z122" s="140">
        <v>0</v>
      </c>
      <c r="AA122" s="141">
        <f>$Z$122*$K$122</f>
        <v>0</v>
      </c>
      <c r="AR122" s="6" t="s">
        <v>133</v>
      </c>
      <c r="AT122" s="6" t="s">
        <v>129</v>
      </c>
      <c r="AU122" s="6" t="s">
        <v>90</v>
      </c>
      <c r="AY122" s="6" t="s">
        <v>128</v>
      </c>
      <c r="BE122" s="88">
        <f>IF($U$122="základní",$N$122,0)</f>
        <v>0</v>
      </c>
      <c r="BF122" s="88">
        <f>IF($U$122="snížená",$N$122,0)</f>
        <v>0</v>
      </c>
      <c r="BG122" s="88">
        <f>IF($U$122="zákl. přenesená",$N$122,0)</f>
        <v>0</v>
      </c>
      <c r="BH122" s="88">
        <f>IF($U$122="sníž. přenesená",$N$122,0)</f>
        <v>0</v>
      </c>
      <c r="BI122" s="88">
        <f>IF($U$122="nulová",$N$122,0)</f>
        <v>0</v>
      </c>
      <c r="BJ122" s="6" t="s">
        <v>21</v>
      </c>
      <c r="BK122" s="88">
        <f>ROUND($L$122*$K$122,2)</f>
        <v>0</v>
      </c>
      <c r="BL122" s="6" t="s">
        <v>133</v>
      </c>
    </row>
    <row r="123" spans="2:47" s="6" customFormat="1" ht="15.75" customHeight="1">
      <c r="B123" s="23"/>
      <c r="C123" s="24"/>
      <c r="D123" s="24"/>
      <c r="E123" s="24"/>
      <c r="F123" s="214" t="s">
        <v>134</v>
      </c>
      <c r="G123" s="165"/>
      <c r="H123" s="165"/>
      <c r="I123" s="165"/>
      <c r="J123" s="24"/>
      <c r="K123" s="24"/>
      <c r="L123" s="24"/>
      <c r="M123" s="24"/>
      <c r="N123" s="24"/>
      <c r="O123" s="24"/>
      <c r="P123" s="24"/>
      <c r="Q123" s="24"/>
      <c r="R123" s="25"/>
      <c r="T123" s="64"/>
      <c r="U123" s="24"/>
      <c r="V123" s="24"/>
      <c r="W123" s="24"/>
      <c r="X123" s="24"/>
      <c r="Y123" s="24"/>
      <c r="Z123" s="24"/>
      <c r="AA123" s="65"/>
      <c r="AT123" s="6" t="s">
        <v>135</v>
      </c>
      <c r="AU123" s="6" t="s">
        <v>90</v>
      </c>
    </row>
    <row r="124" spans="2:51" s="6" customFormat="1" ht="15.75" customHeight="1">
      <c r="B124" s="142"/>
      <c r="C124" s="143"/>
      <c r="D124" s="143"/>
      <c r="E124" s="143"/>
      <c r="F124" s="212" t="s">
        <v>136</v>
      </c>
      <c r="G124" s="213"/>
      <c r="H124" s="213"/>
      <c r="I124" s="213"/>
      <c r="J124" s="143"/>
      <c r="K124" s="144">
        <v>0.63</v>
      </c>
      <c r="L124" s="143"/>
      <c r="M124" s="143"/>
      <c r="N124" s="143"/>
      <c r="O124" s="143"/>
      <c r="P124" s="143"/>
      <c r="Q124" s="143"/>
      <c r="R124" s="145"/>
      <c r="T124" s="146"/>
      <c r="U124" s="143"/>
      <c r="V124" s="143"/>
      <c r="W124" s="143"/>
      <c r="X124" s="143"/>
      <c r="Y124" s="143"/>
      <c r="Z124" s="143"/>
      <c r="AA124" s="147"/>
      <c r="AT124" s="148" t="s">
        <v>137</v>
      </c>
      <c r="AU124" s="148" t="s">
        <v>90</v>
      </c>
      <c r="AV124" s="148" t="s">
        <v>90</v>
      </c>
      <c r="AW124" s="148" t="s">
        <v>97</v>
      </c>
      <c r="AX124" s="148" t="s">
        <v>21</v>
      </c>
      <c r="AY124" s="148" t="s">
        <v>128</v>
      </c>
    </row>
    <row r="125" spans="2:63" s="124" customFormat="1" ht="30.75" customHeight="1">
      <c r="B125" s="125"/>
      <c r="C125" s="126"/>
      <c r="D125" s="134" t="s">
        <v>100</v>
      </c>
      <c r="E125" s="126"/>
      <c r="F125" s="126"/>
      <c r="G125" s="126"/>
      <c r="H125" s="126"/>
      <c r="I125" s="126"/>
      <c r="J125" s="126"/>
      <c r="K125" s="126"/>
      <c r="L125" s="126"/>
      <c r="M125" s="126"/>
      <c r="N125" s="210">
        <f>$BK$125</f>
        <v>0</v>
      </c>
      <c r="O125" s="209"/>
      <c r="P125" s="209"/>
      <c r="Q125" s="209"/>
      <c r="R125" s="128"/>
      <c r="T125" s="129"/>
      <c r="U125" s="126"/>
      <c r="V125" s="126"/>
      <c r="W125" s="130">
        <f>SUM($W$126:$W$133)</f>
        <v>8.205203999999998</v>
      </c>
      <c r="X125" s="126"/>
      <c r="Y125" s="130">
        <f>SUM($Y$126:$Y$133)</f>
        <v>6.907961439999999</v>
      </c>
      <c r="Z125" s="126"/>
      <c r="AA125" s="131">
        <f>SUM($AA$126:$AA$133)</f>
        <v>0</v>
      </c>
      <c r="AR125" s="132" t="s">
        <v>21</v>
      </c>
      <c r="AT125" s="132" t="s">
        <v>74</v>
      </c>
      <c r="AU125" s="132" t="s">
        <v>21</v>
      </c>
      <c r="AY125" s="132" t="s">
        <v>128</v>
      </c>
      <c r="BK125" s="133">
        <f>SUM($BK$126:$BK$133)</f>
        <v>0</v>
      </c>
    </row>
    <row r="126" spans="2:64" s="6" customFormat="1" ht="15.75" customHeight="1">
      <c r="B126" s="23"/>
      <c r="C126" s="135" t="s">
        <v>90</v>
      </c>
      <c r="D126" s="135" t="s">
        <v>129</v>
      </c>
      <c r="E126" s="136" t="s">
        <v>138</v>
      </c>
      <c r="F126" s="211" t="s">
        <v>139</v>
      </c>
      <c r="G126" s="205"/>
      <c r="H126" s="205"/>
      <c r="I126" s="205"/>
      <c r="J126" s="137" t="s">
        <v>132</v>
      </c>
      <c r="K126" s="138">
        <v>0.756</v>
      </c>
      <c r="L126" s="204">
        <v>0</v>
      </c>
      <c r="M126" s="205"/>
      <c r="N126" s="206">
        <f>ROUND($L$126*$K$126,2)</f>
        <v>0</v>
      </c>
      <c r="O126" s="205"/>
      <c r="P126" s="205"/>
      <c r="Q126" s="205"/>
      <c r="R126" s="25"/>
      <c r="T126" s="139"/>
      <c r="U126" s="31" t="s">
        <v>40</v>
      </c>
      <c r="V126" s="140">
        <v>0.584</v>
      </c>
      <c r="W126" s="140">
        <f>$V$126*$K$126</f>
        <v>0.44150399999999995</v>
      </c>
      <c r="X126" s="140">
        <v>2.25634</v>
      </c>
      <c r="Y126" s="140">
        <f>$X$126*$K$126</f>
        <v>1.7057930399999999</v>
      </c>
      <c r="Z126" s="140">
        <v>0</v>
      </c>
      <c r="AA126" s="141">
        <f>$Z$126*$K$126</f>
        <v>0</v>
      </c>
      <c r="AR126" s="6" t="s">
        <v>133</v>
      </c>
      <c r="AT126" s="6" t="s">
        <v>129</v>
      </c>
      <c r="AU126" s="6" t="s">
        <v>90</v>
      </c>
      <c r="AY126" s="6" t="s">
        <v>128</v>
      </c>
      <c r="BE126" s="88">
        <f>IF($U$126="základní",$N$126,0)</f>
        <v>0</v>
      </c>
      <c r="BF126" s="88">
        <f>IF($U$126="snížená",$N$126,0)</f>
        <v>0</v>
      </c>
      <c r="BG126" s="88">
        <f>IF($U$126="zákl. přenesená",$N$126,0)</f>
        <v>0</v>
      </c>
      <c r="BH126" s="88">
        <f>IF($U$126="sníž. přenesená",$N$126,0)</f>
        <v>0</v>
      </c>
      <c r="BI126" s="88">
        <f>IF($U$126="nulová",$N$126,0)</f>
        <v>0</v>
      </c>
      <c r="BJ126" s="6" t="s">
        <v>21</v>
      </c>
      <c r="BK126" s="88">
        <f>ROUND($L$126*$K$126,2)</f>
        <v>0</v>
      </c>
      <c r="BL126" s="6" t="s">
        <v>133</v>
      </c>
    </row>
    <row r="127" spans="2:47" s="6" customFormat="1" ht="25.5" customHeight="1">
      <c r="B127" s="23"/>
      <c r="C127" s="24"/>
      <c r="D127" s="24"/>
      <c r="E127" s="24"/>
      <c r="F127" s="214" t="s">
        <v>140</v>
      </c>
      <c r="G127" s="165"/>
      <c r="H127" s="165"/>
      <c r="I127" s="165"/>
      <c r="J127" s="24"/>
      <c r="K127" s="24"/>
      <c r="L127" s="24"/>
      <c r="M127" s="24"/>
      <c r="N127" s="24"/>
      <c r="O127" s="24"/>
      <c r="P127" s="24"/>
      <c r="Q127" s="24"/>
      <c r="R127" s="25"/>
      <c r="T127" s="64"/>
      <c r="U127" s="24"/>
      <c r="V127" s="24"/>
      <c r="W127" s="24"/>
      <c r="X127" s="24"/>
      <c r="Y127" s="24"/>
      <c r="Z127" s="24"/>
      <c r="AA127" s="65"/>
      <c r="AT127" s="6" t="s">
        <v>135</v>
      </c>
      <c r="AU127" s="6" t="s">
        <v>90</v>
      </c>
    </row>
    <row r="128" spans="2:51" s="6" customFormat="1" ht="15.75" customHeight="1">
      <c r="B128" s="142"/>
      <c r="C128" s="143"/>
      <c r="D128" s="143"/>
      <c r="E128" s="143"/>
      <c r="F128" s="212" t="s">
        <v>141</v>
      </c>
      <c r="G128" s="213"/>
      <c r="H128" s="213"/>
      <c r="I128" s="213"/>
      <c r="J128" s="143"/>
      <c r="K128" s="144">
        <v>0.756</v>
      </c>
      <c r="L128" s="143"/>
      <c r="M128" s="143"/>
      <c r="N128" s="143"/>
      <c r="O128" s="143"/>
      <c r="P128" s="143"/>
      <c r="Q128" s="143"/>
      <c r="R128" s="145"/>
      <c r="T128" s="146"/>
      <c r="U128" s="143"/>
      <c r="V128" s="143"/>
      <c r="W128" s="143"/>
      <c r="X128" s="143"/>
      <c r="Y128" s="143"/>
      <c r="Z128" s="143"/>
      <c r="AA128" s="147"/>
      <c r="AT128" s="148" t="s">
        <v>137</v>
      </c>
      <c r="AU128" s="148" t="s">
        <v>90</v>
      </c>
      <c r="AV128" s="148" t="s">
        <v>90</v>
      </c>
      <c r="AW128" s="148" t="s">
        <v>97</v>
      </c>
      <c r="AX128" s="148" t="s">
        <v>21</v>
      </c>
      <c r="AY128" s="148" t="s">
        <v>128</v>
      </c>
    </row>
    <row r="129" spans="2:64" s="6" customFormat="1" ht="27" customHeight="1">
      <c r="B129" s="23"/>
      <c r="C129" s="135" t="s">
        <v>142</v>
      </c>
      <c r="D129" s="135" t="s">
        <v>129</v>
      </c>
      <c r="E129" s="136" t="s">
        <v>143</v>
      </c>
      <c r="F129" s="211" t="s">
        <v>144</v>
      </c>
      <c r="G129" s="205"/>
      <c r="H129" s="205"/>
      <c r="I129" s="205"/>
      <c r="J129" s="137" t="s">
        <v>145</v>
      </c>
      <c r="K129" s="138">
        <v>7.56</v>
      </c>
      <c r="L129" s="204">
        <v>0</v>
      </c>
      <c r="M129" s="205"/>
      <c r="N129" s="206">
        <f>ROUND($L$129*$K$129,2)</f>
        <v>0</v>
      </c>
      <c r="O129" s="205"/>
      <c r="P129" s="205"/>
      <c r="Q129" s="205"/>
      <c r="R129" s="25"/>
      <c r="T129" s="139"/>
      <c r="U129" s="31" t="s">
        <v>40</v>
      </c>
      <c r="V129" s="140">
        <v>0.94</v>
      </c>
      <c r="W129" s="140">
        <f>$V$129*$K$129</f>
        <v>7.106399999999999</v>
      </c>
      <c r="X129" s="140">
        <v>0.67489</v>
      </c>
      <c r="Y129" s="140">
        <f>$X$129*$K$129</f>
        <v>5.1021684</v>
      </c>
      <c r="Z129" s="140">
        <v>0</v>
      </c>
      <c r="AA129" s="141">
        <f>$Z$129*$K$129</f>
        <v>0</v>
      </c>
      <c r="AR129" s="6" t="s">
        <v>133</v>
      </c>
      <c r="AT129" s="6" t="s">
        <v>129</v>
      </c>
      <c r="AU129" s="6" t="s">
        <v>90</v>
      </c>
      <c r="AY129" s="6" t="s">
        <v>128</v>
      </c>
      <c r="BE129" s="88">
        <f>IF($U$129="základní",$N$129,0)</f>
        <v>0</v>
      </c>
      <c r="BF129" s="88">
        <f>IF($U$129="snížená",$N$129,0)</f>
        <v>0</v>
      </c>
      <c r="BG129" s="88">
        <f>IF($U$129="zákl. přenesená",$N$129,0)</f>
        <v>0</v>
      </c>
      <c r="BH129" s="88">
        <f>IF($U$129="sníž. přenesená",$N$129,0)</f>
        <v>0</v>
      </c>
      <c r="BI129" s="88">
        <f>IF($U$129="nulová",$N$129,0)</f>
        <v>0</v>
      </c>
      <c r="BJ129" s="6" t="s">
        <v>21</v>
      </c>
      <c r="BK129" s="88">
        <f>ROUND($L$129*$K$129,2)</f>
        <v>0</v>
      </c>
      <c r="BL129" s="6" t="s">
        <v>133</v>
      </c>
    </row>
    <row r="130" spans="2:47" s="6" customFormat="1" ht="15.75" customHeight="1">
      <c r="B130" s="23"/>
      <c r="C130" s="24"/>
      <c r="D130" s="24"/>
      <c r="E130" s="24"/>
      <c r="F130" s="214" t="s">
        <v>146</v>
      </c>
      <c r="G130" s="165"/>
      <c r="H130" s="165"/>
      <c r="I130" s="165"/>
      <c r="J130" s="24"/>
      <c r="K130" s="24"/>
      <c r="L130" s="24"/>
      <c r="M130" s="24"/>
      <c r="N130" s="24"/>
      <c r="O130" s="24"/>
      <c r="P130" s="24"/>
      <c r="Q130" s="24"/>
      <c r="R130" s="25"/>
      <c r="T130" s="64"/>
      <c r="U130" s="24"/>
      <c r="V130" s="24"/>
      <c r="W130" s="24"/>
      <c r="X130" s="24"/>
      <c r="Y130" s="24"/>
      <c r="Z130" s="24"/>
      <c r="AA130" s="65"/>
      <c r="AT130" s="6" t="s">
        <v>135</v>
      </c>
      <c r="AU130" s="6" t="s">
        <v>90</v>
      </c>
    </row>
    <row r="131" spans="2:51" s="6" customFormat="1" ht="15.75" customHeight="1">
      <c r="B131" s="142"/>
      <c r="C131" s="143"/>
      <c r="D131" s="143"/>
      <c r="E131" s="143"/>
      <c r="F131" s="212" t="s">
        <v>147</v>
      </c>
      <c r="G131" s="213"/>
      <c r="H131" s="213"/>
      <c r="I131" s="213"/>
      <c r="J131" s="143"/>
      <c r="K131" s="144">
        <v>7.56</v>
      </c>
      <c r="L131" s="143"/>
      <c r="M131" s="143"/>
      <c r="N131" s="143"/>
      <c r="O131" s="143"/>
      <c r="P131" s="143"/>
      <c r="Q131" s="143"/>
      <c r="R131" s="145"/>
      <c r="T131" s="146"/>
      <c r="U131" s="143"/>
      <c r="V131" s="143"/>
      <c r="W131" s="143"/>
      <c r="X131" s="143"/>
      <c r="Y131" s="143"/>
      <c r="Z131" s="143"/>
      <c r="AA131" s="147"/>
      <c r="AT131" s="148" t="s">
        <v>137</v>
      </c>
      <c r="AU131" s="148" t="s">
        <v>90</v>
      </c>
      <c r="AV131" s="148" t="s">
        <v>90</v>
      </c>
      <c r="AW131" s="148" t="s">
        <v>97</v>
      </c>
      <c r="AX131" s="148" t="s">
        <v>21</v>
      </c>
      <c r="AY131" s="148" t="s">
        <v>128</v>
      </c>
    </row>
    <row r="132" spans="2:64" s="6" customFormat="1" ht="27" customHeight="1">
      <c r="B132" s="23"/>
      <c r="C132" s="135" t="s">
        <v>133</v>
      </c>
      <c r="D132" s="135" t="s">
        <v>129</v>
      </c>
      <c r="E132" s="136" t="s">
        <v>148</v>
      </c>
      <c r="F132" s="211" t="s">
        <v>149</v>
      </c>
      <c r="G132" s="205"/>
      <c r="H132" s="205"/>
      <c r="I132" s="205"/>
      <c r="J132" s="137" t="s">
        <v>150</v>
      </c>
      <c r="K132" s="138">
        <v>0.1</v>
      </c>
      <c r="L132" s="204">
        <v>0</v>
      </c>
      <c r="M132" s="205"/>
      <c r="N132" s="206">
        <f>ROUND($L$132*$K$132,2)</f>
        <v>0</v>
      </c>
      <c r="O132" s="205"/>
      <c r="P132" s="205"/>
      <c r="Q132" s="205"/>
      <c r="R132" s="25"/>
      <c r="T132" s="139"/>
      <c r="U132" s="31" t="s">
        <v>40</v>
      </c>
      <c r="V132" s="140">
        <v>6.573</v>
      </c>
      <c r="W132" s="140">
        <f>$V$132*$K$132</f>
        <v>0.6573000000000001</v>
      </c>
      <c r="X132" s="140">
        <v>1</v>
      </c>
      <c r="Y132" s="140">
        <f>$X$132*$K$132</f>
        <v>0.1</v>
      </c>
      <c r="Z132" s="140">
        <v>0</v>
      </c>
      <c r="AA132" s="141">
        <f>$Z$132*$K$132</f>
        <v>0</v>
      </c>
      <c r="AR132" s="6" t="s">
        <v>133</v>
      </c>
      <c r="AT132" s="6" t="s">
        <v>129</v>
      </c>
      <c r="AU132" s="6" t="s">
        <v>90</v>
      </c>
      <c r="AY132" s="6" t="s">
        <v>128</v>
      </c>
      <c r="BE132" s="88">
        <f>IF($U$132="základní",$N$132,0)</f>
        <v>0</v>
      </c>
      <c r="BF132" s="88">
        <f>IF($U$132="snížená",$N$132,0)</f>
        <v>0</v>
      </c>
      <c r="BG132" s="88">
        <f>IF($U$132="zákl. přenesená",$N$132,0)</f>
        <v>0</v>
      </c>
      <c r="BH132" s="88">
        <f>IF($U$132="sníž. přenesená",$N$132,0)</f>
        <v>0</v>
      </c>
      <c r="BI132" s="88">
        <f>IF($U$132="nulová",$N$132,0)</f>
        <v>0</v>
      </c>
      <c r="BJ132" s="6" t="s">
        <v>21</v>
      </c>
      <c r="BK132" s="88">
        <f>ROUND($L$132*$K$132,2)</f>
        <v>0</v>
      </c>
      <c r="BL132" s="6" t="s">
        <v>133</v>
      </c>
    </row>
    <row r="133" spans="2:47" s="6" customFormat="1" ht="25.5" customHeight="1">
      <c r="B133" s="23"/>
      <c r="C133" s="24"/>
      <c r="D133" s="24"/>
      <c r="E133" s="24"/>
      <c r="F133" s="214" t="s">
        <v>151</v>
      </c>
      <c r="G133" s="165"/>
      <c r="H133" s="165"/>
      <c r="I133" s="165"/>
      <c r="J133" s="24"/>
      <c r="K133" s="24"/>
      <c r="L133" s="24"/>
      <c r="M133" s="24"/>
      <c r="N133" s="24"/>
      <c r="O133" s="24"/>
      <c r="P133" s="24"/>
      <c r="Q133" s="24"/>
      <c r="R133" s="25"/>
      <c r="T133" s="64"/>
      <c r="U133" s="24"/>
      <c r="V133" s="24"/>
      <c r="W133" s="24"/>
      <c r="X133" s="24"/>
      <c r="Y133" s="24"/>
      <c r="Z133" s="24"/>
      <c r="AA133" s="65"/>
      <c r="AT133" s="6" t="s">
        <v>135</v>
      </c>
      <c r="AU133" s="6" t="s">
        <v>90</v>
      </c>
    </row>
    <row r="134" spans="2:63" s="124" customFormat="1" ht="30.75" customHeight="1">
      <c r="B134" s="125"/>
      <c r="C134" s="126"/>
      <c r="D134" s="134" t="s">
        <v>101</v>
      </c>
      <c r="E134" s="126"/>
      <c r="F134" s="126"/>
      <c r="G134" s="126"/>
      <c r="H134" s="126"/>
      <c r="I134" s="126"/>
      <c r="J134" s="126"/>
      <c r="K134" s="126"/>
      <c r="L134" s="126"/>
      <c r="M134" s="126"/>
      <c r="N134" s="210">
        <f>$BK$134</f>
        <v>0</v>
      </c>
      <c r="O134" s="209"/>
      <c r="P134" s="209"/>
      <c r="Q134" s="209"/>
      <c r="R134" s="128"/>
      <c r="T134" s="129"/>
      <c r="U134" s="126"/>
      <c r="V134" s="126"/>
      <c r="W134" s="130">
        <f>$W$135+SUM($W$136:$W$141)</f>
        <v>39.811065000000006</v>
      </c>
      <c r="X134" s="126"/>
      <c r="Y134" s="130">
        <f>$Y$135+SUM($Y$136:$Y$141)</f>
        <v>0</v>
      </c>
      <c r="Z134" s="126"/>
      <c r="AA134" s="131">
        <f>$AA$135+SUM($AA$136:$AA$141)</f>
        <v>3.111</v>
      </c>
      <c r="AR134" s="132" t="s">
        <v>21</v>
      </c>
      <c r="AT134" s="132" t="s">
        <v>74</v>
      </c>
      <c r="AU134" s="132" t="s">
        <v>21</v>
      </c>
      <c r="AY134" s="132" t="s">
        <v>128</v>
      </c>
      <c r="BK134" s="133">
        <f>$BK$135+SUM($BK$136:$BK$141)</f>
        <v>0</v>
      </c>
    </row>
    <row r="135" spans="2:64" s="6" customFormat="1" ht="27" customHeight="1">
      <c r="B135" s="23"/>
      <c r="C135" s="135" t="s">
        <v>152</v>
      </c>
      <c r="D135" s="135" t="s">
        <v>129</v>
      </c>
      <c r="E135" s="136" t="s">
        <v>153</v>
      </c>
      <c r="F135" s="211" t="s">
        <v>154</v>
      </c>
      <c r="G135" s="205"/>
      <c r="H135" s="205"/>
      <c r="I135" s="205"/>
      <c r="J135" s="137" t="s">
        <v>132</v>
      </c>
      <c r="K135" s="138">
        <v>1.6</v>
      </c>
      <c r="L135" s="204">
        <v>0</v>
      </c>
      <c r="M135" s="205"/>
      <c r="N135" s="206">
        <f>ROUND($L$135*$K$135,2)</f>
        <v>0</v>
      </c>
      <c r="O135" s="205"/>
      <c r="P135" s="205"/>
      <c r="Q135" s="205"/>
      <c r="R135" s="25"/>
      <c r="T135" s="139"/>
      <c r="U135" s="31" t="s">
        <v>40</v>
      </c>
      <c r="V135" s="140">
        <v>2.713</v>
      </c>
      <c r="W135" s="140">
        <f>$V$135*$K$135</f>
        <v>4.340800000000001</v>
      </c>
      <c r="X135" s="140">
        <v>0</v>
      </c>
      <c r="Y135" s="140">
        <f>$X$135*$K$135</f>
        <v>0</v>
      </c>
      <c r="Z135" s="140">
        <v>1.8</v>
      </c>
      <c r="AA135" s="141">
        <f>$Z$135*$K$135</f>
        <v>2.8800000000000003</v>
      </c>
      <c r="AR135" s="6" t="s">
        <v>133</v>
      </c>
      <c r="AT135" s="6" t="s">
        <v>129</v>
      </c>
      <c r="AU135" s="6" t="s">
        <v>90</v>
      </c>
      <c r="AY135" s="6" t="s">
        <v>128</v>
      </c>
      <c r="BE135" s="88">
        <f>IF($U$135="základní",$N$135,0)</f>
        <v>0</v>
      </c>
      <c r="BF135" s="88">
        <f>IF($U$135="snížená",$N$135,0)</f>
        <v>0</v>
      </c>
      <c r="BG135" s="88">
        <f>IF($U$135="zákl. přenesená",$N$135,0)</f>
        <v>0</v>
      </c>
      <c r="BH135" s="88">
        <f>IF($U$135="sníž. přenesená",$N$135,0)</f>
        <v>0</v>
      </c>
      <c r="BI135" s="88">
        <f>IF($U$135="nulová",$N$135,0)</f>
        <v>0</v>
      </c>
      <c r="BJ135" s="6" t="s">
        <v>21</v>
      </c>
      <c r="BK135" s="88">
        <f>ROUND($L$135*$K$135,2)</f>
        <v>0</v>
      </c>
      <c r="BL135" s="6" t="s">
        <v>133</v>
      </c>
    </row>
    <row r="136" spans="2:47" s="6" customFormat="1" ht="15.75" customHeight="1">
      <c r="B136" s="23"/>
      <c r="C136" s="24"/>
      <c r="D136" s="24"/>
      <c r="E136" s="24"/>
      <c r="F136" s="214" t="s">
        <v>155</v>
      </c>
      <c r="G136" s="165"/>
      <c r="H136" s="165"/>
      <c r="I136" s="165"/>
      <c r="J136" s="24"/>
      <c r="K136" s="24"/>
      <c r="L136" s="24"/>
      <c r="M136" s="24"/>
      <c r="N136" s="24"/>
      <c r="O136" s="24"/>
      <c r="P136" s="24"/>
      <c r="Q136" s="24"/>
      <c r="R136" s="25"/>
      <c r="T136" s="64"/>
      <c r="U136" s="24"/>
      <c r="V136" s="24"/>
      <c r="W136" s="24"/>
      <c r="X136" s="24"/>
      <c r="Y136" s="24"/>
      <c r="Z136" s="24"/>
      <c r="AA136" s="65"/>
      <c r="AT136" s="6" t="s">
        <v>135</v>
      </c>
      <c r="AU136" s="6" t="s">
        <v>90</v>
      </c>
    </row>
    <row r="137" spans="2:51" s="6" customFormat="1" ht="15.75" customHeight="1">
      <c r="B137" s="142"/>
      <c r="C137" s="143"/>
      <c r="D137" s="143"/>
      <c r="E137" s="143"/>
      <c r="F137" s="212" t="s">
        <v>156</v>
      </c>
      <c r="G137" s="213"/>
      <c r="H137" s="213"/>
      <c r="I137" s="213"/>
      <c r="J137" s="143"/>
      <c r="K137" s="144">
        <v>1.6</v>
      </c>
      <c r="L137" s="143"/>
      <c r="M137" s="143"/>
      <c r="N137" s="143"/>
      <c r="O137" s="143"/>
      <c r="P137" s="143"/>
      <c r="Q137" s="143"/>
      <c r="R137" s="145"/>
      <c r="T137" s="146"/>
      <c r="U137" s="143"/>
      <c r="V137" s="143"/>
      <c r="W137" s="143"/>
      <c r="X137" s="143"/>
      <c r="Y137" s="143"/>
      <c r="Z137" s="143"/>
      <c r="AA137" s="147"/>
      <c r="AT137" s="148" t="s">
        <v>137</v>
      </c>
      <c r="AU137" s="148" t="s">
        <v>90</v>
      </c>
      <c r="AV137" s="148" t="s">
        <v>90</v>
      </c>
      <c r="AW137" s="148" t="s">
        <v>97</v>
      </c>
      <c r="AX137" s="148" t="s">
        <v>21</v>
      </c>
      <c r="AY137" s="148" t="s">
        <v>128</v>
      </c>
    </row>
    <row r="138" spans="2:64" s="6" customFormat="1" ht="39" customHeight="1">
      <c r="B138" s="23"/>
      <c r="C138" s="135" t="s">
        <v>157</v>
      </c>
      <c r="D138" s="135" t="s">
        <v>129</v>
      </c>
      <c r="E138" s="136" t="s">
        <v>158</v>
      </c>
      <c r="F138" s="211" t="s">
        <v>159</v>
      </c>
      <c r="G138" s="205"/>
      <c r="H138" s="205"/>
      <c r="I138" s="205"/>
      <c r="J138" s="137" t="s">
        <v>132</v>
      </c>
      <c r="K138" s="138">
        <v>0.105</v>
      </c>
      <c r="L138" s="204">
        <v>0</v>
      </c>
      <c r="M138" s="205"/>
      <c r="N138" s="206">
        <f>ROUND($L$138*$K$138,2)</f>
        <v>0</v>
      </c>
      <c r="O138" s="205"/>
      <c r="P138" s="205"/>
      <c r="Q138" s="205"/>
      <c r="R138" s="25"/>
      <c r="T138" s="139"/>
      <c r="U138" s="31" t="s">
        <v>40</v>
      </c>
      <c r="V138" s="140">
        <v>12.56</v>
      </c>
      <c r="W138" s="140">
        <f>$V$138*$K$138</f>
        <v>1.3188</v>
      </c>
      <c r="X138" s="140">
        <v>0</v>
      </c>
      <c r="Y138" s="140">
        <f>$X$138*$K$138</f>
        <v>0</v>
      </c>
      <c r="Z138" s="140">
        <v>2.2</v>
      </c>
      <c r="AA138" s="141">
        <f>$Z$138*$K$138</f>
        <v>0.231</v>
      </c>
      <c r="AR138" s="6" t="s">
        <v>133</v>
      </c>
      <c r="AT138" s="6" t="s">
        <v>129</v>
      </c>
      <c r="AU138" s="6" t="s">
        <v>90</v>
      </c>
      <c r="AY138" s="6" t="s">
        <v>128</v>
      </c>
      <c r="BE138" s="88">
        <f>IF($U$138="základní",$N$138,0)</f>
        <v>0</v>
      </c>
      <c r="BF138" s="88">
        <f>IF($U$138="snížená",$N$138,0)</f>
        <v>0</v>
      </c>
      <c r="BG138" s="88">
        <f>IF($U$138="zákl. přenesená",$N$138,0)</f>
        <v>0</v>
      </c>
      <c r="BH138" s="88">
        <f>IF($U$138="sníž. přenesená",$N$138,0)</f>
        <v>0</v>
      </c>
      <c r="BI138" s="88">
        <f>IF($U$138="nulová",$N$138,0)</f>
        <v>0</v>
      </c>
      <c r="BJ138" s="6" t="s">
        <v>21</v>
      </c>
      <c r="BK138" s="88">
        <f>ROUND($L$138*$K$138,2)</f>
        <v>0</v>
      </c>
      <c r="BL138" s="6" t="s">
        <v>133</v>
      </c>
    </row>
    <row r="139" spans="2:47" s="6" customFormat="1" ht="25.5" customHeight="1">
      <c r="B139" s="23"/>
      <c r="C139" s="24"/>
      <c r="D139" s="24"/>
      <c r="E139" s="24"/>
      <c r="F139" s="214" t="s">
        <v>160</v>
      </c>
      <c r="G139" s="165"/>
      <c r="H139" s="165"/>
      <c r="I139" s="165"/>
      <c r="J139" s="24"/>
      <c r="K139" s="24"/>
      <c r="L139" s="24"/>
      <c r="M139" s="24"/>
      <c r="N139" s="24"/>
      <c r="O139" s="24"/>
      <c r="P139" s="24"/>
      <c r="Q139" s="24"/>
      <c r="R139" s="25"/>
      <c r="T139" s="64"/>
      <c r="U139" s="24"/>
      <c r="V139" s="24"/>
      <c r="W139" s="24"/>
      <c r="X139" s="24"/>
      <c r="Y139" s="24"/>
      <c r="Z139" s="24"/>
      <c r="AA139" s="65"/>
      <c r="AT139" s="6" t="s">
        <v>135</v>
      </c>
      <c r="AU139" s="6" t="s">
        <v>90</v>
      </c>
    </row>
    <row r="140" spans="2:51" s="6" customFormat="1" ht="15.75" customHeight="1">
      <c r="B140" s="142"/>
      <c r="C140" s="143"/>
      <c r="D140" s="143"/>
      <c r="E140" s="143"/>
      <c r="F140" s="212" t="s">
        <v>161</v>
      </c>
      <c r="G140" s="213"/>
      <c r="H140" s="213"/>
      <c r="I140" s="213"/>
      <c r="J140" s="143"/>
      <c r="K140" s="144">
        <v>0.105</v>
      </c>
      <c r="L140" s="143"/>
      <c r="M140" s="143"/>
      <c r="N140" s="143"/>
      <c r="O140" s="143"/>
      <c r="P140" s="143"/>
      <c r="Q140" s="143"/>
      <c r="R140" s="145"/>
      <c r="T140" s="146"/>
      <c r="U140" s="143"/>
      <c r="V140" s="143"/>
      <c r="W140" s="143"/>
      <c r="X140" s="143"/>
      <c r="Y140" s="143"/>
      <c r="Z140" s="143"/>
      <c r="AA140" s="147"/>
      <c r="AT140" s="148" t="s">
        <v>137</v>
      </c>
      <c r="AU140" s="148" t="s">
        <v>90</v>
      </c>
      <c r="AV140" s="148" t="s">
        <v>90</v>
      </c>
      <c r="AW140" s="148" t="s">
        <v>97</v>
      </c>
      <c r="AX140" s="148" t="s">
        <v>21</v>
      </c>
      <c r="AY140" s="148" t="s">
        <v>128</v>
      </c>
    </row>
    <row r="141" spans="2:63" s="124" customFormat="1" ht="23.25" customHeight="1">
      <c r="B141" s="125"/>
      <c r="C141" s="126"/>
      <c r="D141" s="134" t="s">
        <v>102</v>
      </c>
      <c r="E141" s="126"/>
      <c r="F141" s="126"/>
      <c r="G141" s="126"/>
      <c r="H141" s="126"/>
      <c r="I141" s="126"/>
      <c r="J141" s="126"/>
      <c r="K141" s="126"/>
      <c r="L141" s="126"/>
      <c r="M141" s="126"/>
      <c r="N141" s="210">
        <f>$BK$141</f>
        <v>0</v>
      </c>
      <c r="O141" s="209"/>
      <c r="P141" s="209"/>
      <c r="Q141" s="209"/>
      <c r="R141" s="128"/>
      <c r="T141" s="129"/>
      <c r="U141" s="126"/>
      <c r="V141" s="126"/>
      <c r="W141" s="130">
        <f>SUM($W$142:$W$147)</f>
        <v>34.151465</v>
      </c>
      <c r="X141" s="126"/>
      <c r="Y141" s="130">
        <f>SUM($Y$142:$Y$147)</f>
        <v>0</v>
      </c>
      <c r="Z141" s="126"/>
      <c r="AA141" s="131">
        <f>SUM($AA$142:$AA$147)</f>
        <v>0</v>
      </c>
      <c r="AR141" s="132" t="s">
        <v>21</v>
      </c>
      <c r="AT141" s="132" t="s">
        <v>74</v>
      </c>
      <c r="AU141" s="132" t="s">
        <v>90</v>
      </c>
      <c r="AY141" s="132" t="s">
        <v>128</v>
      </c>
      <c r="BK141" s="133">
        <f>SUM($BK$142:$BK$147)</f>
        <v>0</v>
      </c>
    </row>
    <row r="142" spans="2:64" s="6" customFormat="1" ht="27" customHeight="1">
      <c r="B142" s="23"/>
      <c r="C142" s="135" t="s">
        <v>162</v>
      </c>
      <c r="D142" s="135" t="s">
        <v>129</v>
      </c>
      <c r="E142" s="136" t="s">
        <v>163</v>
      </c>
      <c r="F142" s="211" t="s">
        <v>164</v>
      </c>
      <c r="G142" s="205"/>
      <c r="H142" s="205"/>
      <c r="I142" s="205"/>
      <c r="J142" s="137" t="s">
        <v>150</v>
      </c>
      <c r="K142" s="138">
        <v>3.111</v>
      </c>
      <c r="L142" s="204">
        <v>0</v>
      </c>
      <c r="M142" s="205"/>
      <c r="N142" s="206">
        <f>ROUND($L$142*$K$142,2)</f>
        <v>0</v>
      </c>
      <c r="O142" s="205"/>
      <c r="P142" s="205"/>
      <c r="Q142" s="205"/>
      <c r="R142" s="25"/>
      <c r="T142" s="139"/>
      <c r="U142" s="31" t="s">
        <v>40</v>
      </c>
      <c r="V142" s="140">
        <v>2.42</v>
      </c>
      <c r="W142" s="140">
        <f>$V$142*$K$142</f>
        <v>7.52862</v>
      </c>
      <c r="X142" s="140">
        <v>0</v>
      </c>
      <c r="Y142" s="140">
        <f>$X$142*$K$142</f>
        <v>0</v>
      </c>
      <c r="Z142" s="140">
        <v>0</v>
      </c>
      <c r="AA142" s="141">
        <f>$Z$142*$K$142</f>
        <v>0</v>
      </c>
      <c r="AR142" s="6" t="s">
        <v>133</v>
      </c>
      <c r="AT142" s="6" t="s">
        <v>129</v>
      </c>
      <c r="AU142" s="6" t="s">
        <v>142</v>
      </c>
      <c r="AY142" s="6" t="s">
        <v>128</v>
      </c>
      <c r="BE142" s="88">
        <f>IF($U$142="základní",$N$142,0)</f>
        <v>0</v>
      </c>
      <c r="BF142" s="88">
        <f>IF($U$142="snížená",$N$142,0)</f>
        <v>0</v>
      </c>
      <c r="BG142" s="88">
        <f>IF($U$142="zákl. přenesená",$N$142,0)</f>
        <v>0</v>
      </c>
      <c r="BH142" s="88">
        <f>IF($U$142="sníž. přenesená",$N$142,0)</f>
        <v>0</v>
      </c>
      <c r="BI142" s="88">
        <f>IF($U$142="nulová",$N$142,0)</f>
        <v>0</v>
      </c>
      <c r="BJ142" s="6" t="s">
        <v>21</v>
      </c>
      <c r="BK142" s="88">
        <f>ROUND($L$142*$K$142,2)</f>
        <v>0</v>
      </c>
      <c r="BL142" s="6" t="s">
        <v>133</v>
      </c>
    </row>
    <row r="143" spans="2:64" s="6" customFormat="1" ht="39" customHeight="1">
      <c r="B143" s="23"/>
      <c r="C143" s="135" t="s">
        <v>165</v>
      </c>
      <c r="D143" s="135" t="s">
        <v>129</v>
      </c>
      <c r="E143" s="136" t="s">
        <v>166</v>
      </c>
      <c r="F143" s="211" t="s">
        <v>167</v>
      </c>
      <c r="G143" s="205"/>
      <c r="H143" s="205"/>
      <c r="I143" s="205"/>
      <c r="J143" s="137" t="s">
        <v>150</v>
      </c>
      <c r="K143" s="138">
        <v>3.111</v>
      </c>
      <c r="L143" s="204">
        <v>0</v>
      </c>
      <c r="M143" s="205"/>
      <c r="N143" s="206">
        <f>ROUND($L$143*$K$143,2)</f>
        <v>0</v>
      </c>
      <c r="O143" s="205"/>
      <c r="P143" s="205"/>
      <c r="Q143" s="205"/>
      <c r="R143" s="25"/>
      <c r="T143" s="139"/>
      <c r="U143" s="31" t="s">
        <v>40</v>
      </c>
      <c r="V143" s="140">
        <v>0.26</v>
      </c>
      <c r="W143" s="140">
        <f>$V$143*$K$143</f>
        <v>0.8088600000000001</v>
      </c>
      <c r="X143" s="140">
        <v>0</v>
      </c>
      <c r="Y143" s="140">
        <f>$X$143*$K$143</f>
        <v>0</v>
      </c>
      <c r="Z143" s="140">
        <v>0</v>
      </c>
      <c r="AA143" s="141">
        <f>$Z$143*$K$143</f>
        <v>0</v>
      </c>
      <c r="AR143" s="6" t="s">
        <v>133</v>
      </c>
      <c r="AT143" s="6" t="s">
        <v>129</v>
      </c>
      <c r="AU143" s="6" t="s">
        <v>142</v>
      </c>
      <c r="AY143" s="6" t="s">
        <v>128</v>
      </c>
      <c r="BE143" s="88">
        <f>IF($U$143="základní",$N$143,0)</f>
        <v>0</v>
      </c>
      <c r="BF143" s="88">
        <f>IF($U$143="snížená",$N$143,0)</f>
        <v>0</v>
      </c>
      <c r="BG143" s="88">
        <f>IF($U$143="zákl. přenesená",$N$143,0)</f>
        <v>0</v>
      </c>
      <c r="BH143" s="88">
        <f>IF($U$143="sníž. přenesená",$N$143,0)</f>
        <v>0</v>
      </c>
      <c r="BI143" s="88">
        <f>IF($U$143="nulová",$N$143,0)</f>
        <v>0</v>
      </c>
      <c r="BJ143" s="6" t="s">
        <v>21</v>
      </c>
      <c r="BK143" s="88">
        <f>ROUND($L$143*$K$143,2)</f>
        <v>0</v>
      </c>
      <c r="BL143" s="6" t="s">
        <v>133</v>
      </c>
    </row>
    <row r="144" spans="2:64" s="6" customFormat="1" ht="27" customHeight="1">
      <c r="B144" s="23"/>
      <c r="C144" s="135" t="s">
        <v>168</v>
      </c>
      <c r="D144" s="135" t="s">
        <v>129</v>
      </c>
      <c r="E144" s="136" t="s">
        <v>169</v>
      </c>
      <c r="F144" s="211" t="s">
        <v>170</v>
      </c>
      <c r="G144" s="205"/>
      <c r="H144" s="205"/>
      <c r="I144" s="205"/>
      <c r="J144" s="137" t="s">
        <v>150</v>
      </c>
      <c r="K144" s="138">
        <v>3.111</v>
      </c>
      <c r="L144" s="204">
        <v>0</v>
      </c>
      <c r="M144" s="205"/>
      <c r="N144" s="206">
        <f>ROUND($L$144*$K$144,2)</f>
        <v>0</v>
      </c>
      <c r="O144" s="205"/>
      <c r="P144" s="205"/>
      <c r="Q144" s="205"/>
      <c r="R144" s="25"/>
      <c r="T144" s="139"/>
      <c r="U144" s="31" t="s">
        <v>40</v>
      </c>
      <c r="V144" s="140">
        <v>0.125</v>
      </c>
      <c r="W144" s="140">
        <f>$V$144*$K$144</f>
        <v>0.388875</v>
      </c>
      <c r="X144" s="140">
        <v>0</v>
      </c>
      <c r="Y144" s="140">
        <f>$X$144*$K$144</f>
        <v>0</v>
      </c>
      <c r="Z144" s="140">
        <v>0</v>
      </c>
      <c r="AA144" s="141">
        <f>$Z$144*$K$144</f>
        <v>0</v>
      </c>
      <c r="AR144" s="6" t="s">
        <v>133</v>
      </c>
      <c r="AT144" s="6" t="s">
        <v>129</v>
      </c>
      <c r="AU144" s="6" t="s">
        <v>142</v>
      </c>
      <c r="AY144" s="6" t="s">
        <v>128</v>
      </c>
      <c r="BE144" s="88">
        <f>IF($U$144="základní",$N$144,0)</f>
        <v>0</v>
      </c>
      <c r="BF144" s="88">
        <f>IF($U$144="snížená",$N$144,0)</f>
        <v>0</v>
      </c>
      <c r="BG144" s="88">
        <f>IF($U$144="zákl. přenesená",$N$144,0)</f>
        <v>0</v>
      </c>
      <c r="BH144" s="88">
        <f>IF($U$144="sníž. přenesená",$N$144,0)</f>
        <v>0</v>
      </c>
      <c r="BI144" s="88">
        <f>IF($U$144="nulová",$N$144,0)</f>
        <v>0</v>
      </c>
      <c r="BJ144" s="6" t="s">
        <v>21</v>
      </c>
      <c r="BK144" s="88">
        <f>ROUND($L$144*$K$144,2)</f>
        <v>0</v>
      </c>
      <c r="BL144" s="6" t="s">
        <v>133</v>
      </c>
    </row>
    <row r="145" spans="2:64" s="6" customFormat="1" ht="27" customHeight="1">
      <c r="B145" s="23"/>
      <c r="C145" s="135" t="s">
        <v>26</v>
      </c>
      <c r="D145" s="135" t="s">
        <v>129</v>
      </c>
      <c r="E145" s="136" t="s">
        <v>171</v>
      </c>
      <c r="F145" s="211" t="s">
        <v>172</v>
      </c>
      <c r="G145" s="205"/>
      <c r="H145" s="205"/>
      <c r="I145" s="205"/>
      <c r="J145" s="137" t="s">
        <v>150</v>
      </c>
      <c r="K145" s="138">
        <v>46.665</v>
      </c>
      <c r="L145" s="204">
        <v>0</v>
      </c>
      <c r="M145" s="205"/>
      <c r="N145" s="206">
        <f>ROUND($L$145*$K$145,2)</f>
        <v>0</v>
      </c>
      <c r="O145" s="205"/>
      <c r="P145" s="205"/>
      <c r="Q145" s="205"/>
      <c r="R145" s="25"/>
      <c r="T145" s="139"/>
      <c r="U145" s="31" t="s">
        <v>40</v>
      </c>
      <c r="V145" s="140">
        <v>0.006</v>
      </c>
      <c r="W145" s="140">
        <f>$V$145*$K$145</f>
        <v>0.27999</v>
      </c>
      <c r="X145" s="140">
        <v>0</v>
      </c>
      <c r="Y145" s="140">
        <f>$X$145*$K$145</f>
        <v>0</v>
      </c>
      <c r="Z145" s="140">
        <v>0</v>
      </c>
      <c r="AA145" s="141">
        <f>$Z$145*$K$145</f>
        <v>0</v>
      </c>
      <c r="AR145" s="6" t="s">
        <v>133</v>
      </c>
      <c r="AT145" s="6" t="s">
        <v>129</v>
      </c>
      <c r="AU145" s="6" t="s">
        <v>142</v>
      </c>
      <c r="AY145" s="6" t="s">
        <v>128</v>
      </c>
      <c r="BE145" s="88">
        <f>IF($U$145="základní",$N$145,0)</f>
        <v>0</v>
      </c>
      <c r="BF145" s="88">
        <f>IF($U$145="snížená",$N$145,0)</f>
        <v>0</v>
      </c>
      <c r="BG145" s="88">
        <f>IF($U$145="zákl. přenesená",$N$145,0)</f>
        <v>0</v>
      </c>
      <c r="BH145" s="88">
        <f>IF($U$145="sníž. přenesená",$N$145,0)</f>
        <v>0</v>
      </c>
      <c r="BI145" s="88">
        <f>IF($U$145="nulová",$N$145,0)</f>
        <v>0</v>
      </c>
      <c r="BJ145" s="6" t="s">
        <v>21</v>
      </c>
      <c r="BK145" s="88">
        <f>ROUND($L$145*$K$145,2)</f>
        <v>0</v>
      </c>
      <c r="BL145" s="6" t="s">
        <v>133</v>
      </c>
    </row>
    <row r="146" spans="2:64" s="6" customFormat="1" ht="27" customHeight="1">
      <c r="B146" s="23"/>
      <c r="C146" s="135" t="s">
        <v>173</v>
      </c>
      <c r="D146" s="135" t="s">
        <v>129</v>
      </c>
      <c r="E146" s="136" t="s">
        <v>174</v>
      </c>
      <c r="F146" s="211" t="s">
        <v>175</v>
      </c>
      <c r="G146" s="205"/>
      <c r="H146" s="205"/>
      <c r="I146" s="205"/>
      <c r="J146" s="137" t="s">
        <v>150</v>
      </c>
      <c r="K146" s="138">
        <v>3.111</v>
      </c>
      <c r="L146" s="204">
        <v>0</v>
      </c>
      <c r="M146" s="205"/>
      <c r="N146" s="206">
        <f>ROUND($L$146*$K$146,2)</f>
        <v>0</v>
      </c>
      <c r="O146" s="205"/>
      <c r="P146" s="205"/>
      <c r="Q146" s="205"/>
      <c r="R146" s="25"/>
      <c r="T146" s="139"/>
      <c r="U146" s="31" t="s">
        <v>40</v>
      </c>
      <c r="V146" s="140">
        <v>0</v>
      </c>
      <c r="W146" s="140">
        <f>$V$146*$K$146</f>
        <v>0</v>
      </c>
      <c r="X146" s="140">
        <v>0</v>
      </c>
      <c r="Y146" s="140">
        <f>$X$146*$K$146</f>
        <v>0</v>
      </c>
      <c r="Z146" s="140">
        <v>0</v>
      </c>
      <c r="AA146" s="141">
        <f>$Z$146*$K$146</f>
        <v>0</v>
      </c>
      <c r="AR146" s="6" t="s">
        <v>133</v>
      </c>
      <c r="AT146" s="6" t="s">
        <v>129</v>
      </c>
      <c r="AU146" s="6" t="s">
        <v>142</v>
      </c>
      <c r="AY146" s="6" t="s">
        <v>128</v>
      </c>
      <c r="BE146" s="88">
        <f>IF($U$146="základní",$N$146,0)</f>
        <v>0</v>
      </c>
      <c r="BF146" s="88">
        <f>IF($U$146="snížená",$N$146,0)</f>
        <v>0</v>
      </c>
      <c r="BG146" s="88">
        <f>IF($U$146="zákl. přenesená",$N$146,0)</f>
        <v>0</v>
      </c>
      <c r="BH146" s="88">
        <f>IF($U$146="sníž. přenesená",$N$146,0)</f>
        <v>0</v>
      </c>
      <c r="BI146" s="88">
        <f>IF($U$146="nulová",$N$146,0)</f>
        <v>0</v>
      </c>
      <c r="BJ146" s="6" t="s">
        <v>21</v>
      </c>
      <c r="BK146" s="88">
        <f>ROUND($L$146*$K$146,2)</f>
        <v>0</v>
      </c>
      <c r="BL146" s="6" t="s">
        <v>133</v>
      </c>
    </row>
    <row r="147" spans="2:64" s="6" customFormat="1" ht="15.75" customHeight="1">
      <c r="B147" s="23"/>
      <c r="C147" s="135" t="s">
        <v>176</v>
      </c>
      <c r="D147" s="135" t="s">
        <v>129</v>
      </c>
      <c r="E147" s="136" t="s">
        <v>177</v>
      </c>
      <c r="F147" s="211" t="s">
        <v>178</v>
      </c>
      <c r="G147" s="205"/>
      <c r="H147" s="205"/>
      <c r="I147" s="205"/>
      <c r="J147" s="137" t="s">
        <v>150</v>
      </c>
      <c r="K147" s="138">
        <v>6.908</v>
      </c>
      <c r="L147" s="204">
        <v>0</v>
      </c>
      <c r="M147" s="205"/>
      <c r="N147" s="206">
        <f>ROUND($L$147*$K$147,2)</f>
        <v>0</v>
      </c>
      <c r="O147" s="205"/>
      <c r="P147" s="205"/>
      <c r="Q147" s="205"/>
      <c r="R147" s="25"/>
      <c r="T147" s="139"/>
      <c r="U147" s="31" t="s">
        <v>40</v>
      </c>
      <c r="V147" s="140">
        <v>3.64</v>
      </c>
      <c r="W147" s="140">
        <f>$V$147*$K$147</f>
        <v>25.145120000000002</v>
      </c>
      <c r="X147" s="140">
        <v>0</v>
      </c>
      <c r="Y147" s="140">
        <f>$X$147*$K$147</f>
        <v>0</v>
      </c>
      <c r="Z147" s="140">
        <v>0</v>
      </c>
      <c r="AA147" s="141">
        <f>$Z$147*$K$147</f>
        <v>0</v>
      </c>
      <c r="AR147" s="6" t="s">
        <v>133</v>
      </c>
      <c r="AT147" s="6" t="s">
        <v>129</v>
      </c>
      <c r="AU147" s="6" t="s">
        <v>142</v>
      </c>
      <c r="AY147" s="6" t="s">
        <v>128</v>
      </c>
      <c r="BE147" s="88">
        <f>IF($U$147="základní",$N$147,0)</f>
        <v>0</v>
      </c>
      <c r="BF147" s="88">
        <f>IF($U$147="snížená",$N$147,0)</f>
        <v>0</v>
      </c>
      <c r="BG147" s="88">
        <f>IF($U$147="zákl. přenesená",$N$147,0)</f>
        <v>0</v>
      </c>
      <c r="BH147" s="88">
        <f>IF($U$147="sníž. přenesená",$N$147,0)</f>
        <v>0</v>
      </c>
      <c r="BI147" s="88">
        <f>IF($U$147="nulová",$N$147,0)</f>
        <v>0</v>
      </c>
      <c r="BJ147" s="6" t="s">
        <v>21</v>
      </c>
      <c r="BK147" s="88">
        <f>ROUND($L$147*$K$147,2)</f>
        <v>0</v>
      </c>
      <c r="BL147" s="6" t="s">
        <v>133</v>
      </c>
    </row>
    <row r="148" spans="2:63" s="6" customFormat="1" ht="51" customHeight="1">
      <c r="B148" s="23"/>
      <c r="C148" s="24"/>
      <c r="D148" s="127" t="s">
        <v>179</v>
      </c>
      <c r="E148" s="24"/>
      <c r="F148" s="24"/>
      <c r="G148" s="24"/>
      <c r="H148" s="24"/>
      <c r="I148" s="24"/>
      <c r="J148" s="24"/>
      <c r="K148" s="24"/>
      <c r="L148" s="24"/>
      <c r="M148" s="24"/>
      <c r="N148" s="208">
        <f>$BK$148</f>
        <v>0</v>
      </c>
      <c r="O148" s="165"/>
      <c r="P148" s="165"/>
      <c r="Q148" s="165"/>
      <c r="R148" s="25"/>
      <c r="T148" s="64"/>
      <c r="U148" s="24"/>
      <c r="V148" s="24"/>
      <c r="W148" s="24"/>
      <c r="X148" s="24"/>
      <c r="Y148" s="24"/>
      <c r="Z148" s="24"/>
      <c r="AA148" s="65"/>
      <c r="AT148" s="6" t="s">
        <v>74</v>
      </c>
      <c r="AU148" s="6" t="s">
        <v>75</v>
      </c>
      <c r="AY148" s="6" t="s">
        <v>180</v>
      </c>
      <c r="BK148" s="88">
        <f>SUM($BK$149:$BK$153)</f>
        <v>0</v>
      </c>
    </row>
    <row r="149" spans="2:63" s="6" customFormat="1" ht="23.25" customHeight="1">
      <c r="B149" s="23"/>
      <c r="C149" s="149"/>
      <c r="D149" s="149" t="s">
        <v>129</v>
      </c>
      <c r="E149" s="150"/>
      <c r="F149" s="202"/>
      <c r="G149" s="203"/>
      <c r="H149" s="203"/>
      <c r="I149" s="203"/>
      <c r="J149" s="151"/>
      <c r="K149" s="152"/>
      <c r="L149" s="204"/>
      <c r="M149" s="205"/>
      <c r="N149" s="206">
        <f>$BK$149</f>
        <v>0</v>
      </c>
      <c r="O149" s="205"/>
      <c r="P149" s="205"/>
      <c r="Q149" s="205"/>
      <c r="R149" s="25"/>
      <c r="T149" s="139"/>
      <c r="U149" s="153" t="s">
        <v>40</v>
      </c>
      <c r="V149" s="24"/>
      <c r="W149" s="24"/>
      <c r="X149" s="24"/>
      <c r="Y149" s="24"/>
      <c r="Z149" s="24"/>
      <c r="AA149" s="65"/>
      <c r="AT149" s="6" t="s">
        <v>180</v>
      </c>
      <c r="AU149" s="6" t="s">
        <v>21</v>
      </c>
      <c r="AY149" s="6" t="s">
        <v>180</v>
      </c>
      <c r="BE149" s="88">
        <f>IF($U$149="základní",$N$149,0)</f>
        <v>0</v>
      </c>
      <c r="BF149" s="88">
        <f>IF($U$149="snížená",$N$149,0)</f>
        <v>0</v>
      </c>
      <c r="BG149" s="88">
        <f>IF($U$149="zákl. přenesená",$N$149,0)</f>
        <v>0</v>
      </c>
      <c r="BH149" s="88">
        <f>IF($U$149="sníž. přenesená",$N$149,0)</f>
        <v>0</v>
      </c>
      <c r="BI149" s="88">
        <f>IF($U$149="nulová",$N$149,0)</f>
        <v>0</v>
      </c>
      <c r="BJ149" s="6" t="s">
        <v>21</v>
      </c>
      <c r="BK149" s="88">
        <f>$L$149*$K$149</f>
        <v>0</v>
      </c>
    </row>
    <row r="150" spans="2:63" s="6" customFormat="1" ht="23.25" customHeight="1">
      <c r="B150" s="23"/>
      <c r="C150" s="149"/>
      <c r="D150" s="149" t="s">
        <v>129</v>
      </c>
      <c r="E150" s="150"/>
      <c r="F150" s="202"/>
      <c r="G150" s="203"/>
      <c r="H150" s="203"/>
      <c r="I150" s="203"/>
      <c r="J150" s="151"/>
      <c r="K150" s="152"/>
      <c r="L150" s="204"/>
      <c r="M150" s="205"/>
      <c r="N150" s="206">
        <f>$BK$150</f>
        <v>0</v>
      </c>
      <c r="O150" s="205"/>
      <c r="P150" s="205"/>
      <c r="Q150" s="205"/>
      <c r="R150" s="25"/>
      <c r="T150" s="139"/>
      <c r="U150" s="153" t="s">
        <v>40</v>
      </c>
      <c r="V150" s="24"/>
      <c r="W150" s="24"/>
      <c r="X150" s="24"/>
      <c r="Y150" s="24"/>
      <c r="Z150" s="24"/>
      <c r="AA150" s="65"/>
      <c r="AT150" s="6" t="s">
        <v>180</v>
      </c>
      <c r="AU150" s="6" t="s">
        <v>21</v>
      </c>
      <c r="AY150" s="6" t="s">
        <v>180</v>
      </c>
      <c r="BE150" s="88">
        <f>IF($U$150="základní",$N$150,0)</f>
        <v>0</v>
      </c>
      <c r="BF150" s="88">
        <f>IF($U$150="snížená",$N$150,0)</f>
        <v>0</v>
      </c>
      <c r="BG150" s="88">
        <f>IF($U$150="zákl. přenesená",$N$150,0)</f>
        <v>0</v>
      </c>
      <c r="BH150" s="88">
        <f>IF($U$150="sníž. přenesená",$N$150,0)</f>
        <v>0</v>
      </c>
      <c r="BI150" s="88">
        <f>IF($U$150="nulová",$N$150,0)</f>
        <v>0</v>
      </c>
      <c r="BJ150" s="6" t="s">
        <v>21</v>
      </c>
      <c r="BK150" s="88">
        <f>$L$150*$K$150</f>
        <v>0</v>
      </c>
    </row>
    <row r="151" spans="2:63" s="6" customFormat="1" ht="23.25" customHeight="1">
      <c r="B151" s="23"/>
      <c r="C151" s="149"/>
      <c r="D151" s="149" t="s">
        <v>129</v>
      </c>
      <c r="E151" s="150"/>
      <c r="F151" s="202"/>
      <c r="G151" s="203"/>
      <c r="H151" s="203"/>
      <c r="I151" s="203"/>
      <c r="J151" s="151"/>
      <c r="K151" s="152"/>
      <c r="L151" s="204"/>
      <c r="M151" s="205"/>
      <c r="N151" s="206">
        <f>$BK$151</f>
        <v>0</v>
      </c>
      <c r="O151" s="205"/>
      <c r="P151" s="205"/>
      <c r="Q151" s="205"/>
      <c r="R151" s="25"/>
      <c r="T151" s="139"/>
      <c r="U151" s="153" t="s">
        <v>40</v>
      </c>
      <c r="V151" s="24"/>
      <c r="W151" s="24"/>
      <c r="X151" s="24"/>
      <c r="Y151" s="24"/>
      <c r="Z151" s="24"/>
      <c r="AA151" s="65"/>
      <c r="AT151" s="6" t="s">
        <v>180</v>
      </c>
      <c r="AU151" s="6" t="s">
        <v>21</v>
      </c>
      <c r="AY151" s="6" t="s">
        <v>180</v>
      </c>
      <c r="BE151" s="88">
        <f>IF($U$151="základní",$N$151,0)</f>
        <v>0</v>
      </c>
      <c r="BF151" s="88">
        <f>IF($U$151="snížená",$N$151,0)</f>
        <v>0</v>
      </c>
      <c r="BG151" s="88">
        <f>IF($U$151="zákl. přenesená",$N$151,0)</f>
        <v>0</v>
      </c>
      <c r="BH151" s="88">
        <f>IF($U$151="sníž. přenesená",$N$151,0)</f>
        <v>0</v>
      </c>
      <c r="BI151" s="88">
        <f>IF($U$151="nulová",$N$151,0)</f>
        <v>0</v>
      </c>
      <c r="BJ151" s="6" t="s">
        <v>21</v>
      </c>
      <c r="BK151" s="88">
        <f>$L$151*$K$151</f>
        <v>0</v>
      </c>
    </row>
    <row r="152" spans="2:63" s="6" customFormat="1" ht="23.25" customHeight="1">
      <c r="B152" s="23"/>
      <c r="C152" s="149"/>
      <c r="D152" s="149" t="s">
        <v>129</v>
      </c>
      <c r="E152" s="150"/>
      <c r="F152" s="202"/>
      <c r="G152" s="203"/>
      <c r="H152" s="203"/>
      <c r="I152" s="203"/>
      <c r="J152" s="151"/>
      <c r="K152" s="152"/>
      <c r="L152" s="204"/>
      <c r="M152" s="205"/>
      <c r="N152" s="206">
        <f>$BK$152</f>
        <v>0</v>
      </c>
      <c r="O152" s="205"/>
      <c r="P152" s="205"/>
      <c r="Q152" s="205"/>
      <c r="R152" s="25"/>
      <c r="T152" s="139"/>
      <c r="U152" s="153" t="s">
        <v>40</v>
      </c>
      <c r="V152" s="24"/>
      <c r="W152" s="24"/>
      <c r="X152" s="24"/>
      <c r="Y152" s="24"/>
      <c r="Z152" s="24"/>
      <c r="AA152" s="65"/>
      <c r="AT152" s="6" t="s">
        <v>180</v>
      </c>
      <c r="AU152" s="6" t="s">
        <v>21</v>
      </c>
      <c r="AY152" s="6" t="s">
        <v>180</v>
      </c>
      <c r="BE152" s="88">
        <f>IF($U$152="základní",$N$152,0)</f>
        <v>0</v>
      </c>
      <c r="BF152" s="88">
        <f>IF($U$152="snížená",$N$152,0)</f>
        <v>0</v>
      </c>
      <c r="BG152" s="88">
        <f>IF($U$152="zákl. přenesená",$N$152,0)</f>
        <v>0</v>
      </c>
      <c r="BH152" s="88">
        <f>IF($U$152="sníž. přenesená",$N$152,0)</f>
        <v>0</v>
      </c>
      <c r="BI152" s="88">
        <f>IF($U$152="nulová",$N$152,0)</f>
        <v>0</v>
      </c>
      <c r="BJ152" s="6" t="s">
        <v>21</v>
      </c>
      <c r="BK152" s="88">
        <f>$L$152*$K$152</f>
        <v>0</v>
      </c>
    </row>
    <row r="153" spans="2:63" s="6" customFormat="1" ht="23.25" customHeight="1">
      <c r="B153" s="23"/>
      <c r="C153" s="149"/>
      <c r="D153" s="149" t="s">
        <v>129</v>
      </c>
      <c r="E153" s="150"/>
      <c r="F153" s="202"/>
      <c r="G153" s="203"/>
      <c r="H153" s="203"/>
      <c r="I153" s="203"/>
      <c r="J153" s="151"/>
      <c r="K153" s="152"/>
      <c r="L153" s="204"/>
      <c r="M153" s="205"/>
      <c r="N153" s="206">
        <f>$BK$153</f>
        <v>0</v>
      </c>
      <c r="O153" s="205"/>
      <c r="P153" s="205"/>
      <c r="Q153" s="205"/>
      <c r="R153" s="25"/>
      <c r="T153" s="139"/>
      <c r="U153" s="153" t="s">
        <v>40</v>
      </c>
      <c r="V153" s="43"/>
      <c r="W153" s="43"/>
      <c r="X153" s="43"/>
      <c r="Y153" s="43"/>
      <c r="Z153" s="43"/>
      <c r="AA153" s="45"/>
      <c r="AT153" s="6" t="s">
        <v>180</v>
      </c>
      <c r="AU153" s="6" t="s">
        <v>21</v>
      </c>
      <c r="AY153" s="6" t="s">
        <v>180</v>
      </c>
      <c r="BE153" s="88">
        <f>IF($U$153="základní",$N$153,0)</f>
        <v>0</v>
      </c>
      <c r="BF153" s="88">
        <f>IF($U$153="snížená",$N$153,0)</f>
        <v>0</v>
      </c>
      <c r="BG153" s="88">
        <f>IF($U$153="zákl. přenesená",$N$153,0)</f>
        <v>0</v>
      </c>
      <c r="BH153" s="88">
        <f>IF($U$153="sníž. přenesená",$N$153,0)</f>
        <v>0</v>
      </c>
      <c r="BI153" s="88">
        <f>IF($U$153="nulová",$N$153,0)</f>
        <v>0</v>
      </c>
      <c r="BJ153" s="6" t="s">
        <v>21</v>
      </c>
      <c r="BK153" s="88">
        <f>$L$153*$K$153</f>
        <v>0</v>
      </c>
    </row>
    <row r="154" spans="2:18" s="6" customFormat="1" ht="7.5" customHeight="1">
      <c r="B154" s="46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8"/>
    </row>
    <row r="155" s="2" customFormat="1" ht="14.25" customHeight="1"/>
  </sheetData>
  <sheetProtection password="CC35" sheet="1" objects="1" scenarios="1" formatColumns="0" formatRows="0" sort="0" autoFilter="0"/>
  <mergeCells count="133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M23:P23"/>
    <mergeCell ref="M24:P24"/>
    <mergeCell ref="M26:P26"/>
    <mergeCell ref="H28:J28"/>
    <mergeCell ref="M28:P28"/>
    <mergeCell ref="H29:J29"/>
    <mergeCell ref="M29:P29"/>
    <mergeCell ref="H30:J30"/>
    <mergeCell ref="M30:P30"/>
    <mergeCell ref="H31:J31"/>
    <mergeCell ref="M31:P31"/>
    <mergeCell ref="H32:J32"/>
    <mergeCell ref="M32:P32"/>
    <mergeCell ref="L34:P34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F124:I124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L132:M132"/>
    <mergeCell ref="N132:Q132"/>
    <mergeCell ref="F133:I133"/>
    <mergeCell ref="F135:I135"/>
    <mergeCell ref="L135:M135"/>
    <mergeCell ref="N135:Q135"/>
    <mergeCell ref="F136:I136"/>
    <mergeCell ref="F137:I137"/>
    <mergeCell ref="F138:I138"/>
    <mergeCell ref="L138:M138"/>
    <mergeCell ref="N138:Q138"/>
    <mergeCell ref="F139:I139"/>
    <mergeCell ref="F140:I140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N149:Q149"/>
    <mergeCell ref="F150:I150"/>
    <mergeCell ref="L150:M150"/>
    <mergeCell ref="N150:Q150"/>
    <mergeCell ref="F146:I146"/>
    <mergeCell ref="L146:M146"/>
    <mergeCell ref="N146:Q146"/>
    <mergeCell ref="F147:I147"/>
    <mergeCell ref="L147:M147"/>
    <mergeCell ref="N147:Q147"/>
    <mergeCell ref="N141:Q141"/>
    <mergeCell ref="N148:Q148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H1:K1"/>
    <mergeCell ref="S2:AC2"/>
    <mergeCell ref="F153:I153"/>
    <mergeCell ref="L153:M153"/>
    <mergeCell ref="N153:Q153"/>
    <mergeCell ref="N119:Q119"/>
    <mergeCell ref="N120:Q120"/>
    <mergeCell ref="N121:Q121"/>
    <mergeCell ref="N125:Q125"/>
    <mergeCell ref="N134:Q134"/>
  </mergeCells>
  <dataValidations count="2">
    <dataValidation type="list" allowBlank="1" showInputMessage="1" showErrorMessage="1" error="Povoleny jsou hodnoty K a M." sqref="D149:D154">
      <formula1>"K,M"</formula1>
    </dataValidation>
    <dataValidation type="list" allowBlank="1" showInputMessage="1" showErrorMessage="1" error="Povoleny jsou hodnoty základní, snížená, zákl. přenesená, sníž. přenesená, nulová." sqref="U149:U15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5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dcterms:modified xsi:type="dcterms:W3CDTF">2013-11-11T13:14:31Z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